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T:\WEB_ÚŘEDNÍ DESKA\04_ZÁVĚREČNÉ ÚČTY\_ZÚ za rok 2024\_00_WEB\"/>
    </mc:Choice>
  </mc:AlternateContent>
  <xr:revisionPtr revIDLastSave="0" documentId="13_ncr:1_{FE23E3A4-B81E-4F35-BC6E-F9061B5AA58A}" xr6:coauthVersionLast="47" xr6:coauthVersionMax="47" xr10:uidLastSave="{00000000-0000-0000-0000-000000000000}"/>
  <bookViews>
    <workbookView xWindow="-120" yWindow="-120" windowWidth="25440" windowHeight="15540" firstSheet="1" activeTab="8" xr2:uid="{00000000-000D-0000-FFFF-FFFF00000000}"/>
  </bookViews>
  <sheets>
    <sheet name="ZÚK_2024-Seznam příloh" sheetId="45" r:id="rId1"/>
    <sheet name="1-ZÚK_2024" sheetId="102" r:id="rId2"/>
    <sheet name="2-ZÚK_2024" sheetId="170" r:id="rId3"/>
    <sheet name="3-ZÚK_2024" sheetId="172" r:id="rId4"/>
    <sheet name="4-ZÚK_2024" sheetId="79" r:id="rId5"/>
    <sheet name="5-ZÚK_2024" sheetId="118" r:id="rId6"/>
    <sheet name="6-ZÚK_2024" sheetId="152" r:id="rId7"/>
    <sheet name="7-ZÚK_2024" sheetId="165" r:id="rId8"/>
    <sheet name="8-ZÚK_2024" sheetId="173" r:id="rId9"/>
    <sheet name="9-ZÚK_2024" sheetId="110" r:id="rId10"/>
    <sheet name="10-ZÚK_2024" sheetId="150" r:id="rId11"/>
    <sheet name="11-ZÚK_2024" sheetId="151" r:id="rId12"/>
    <sheet name="12-ZÚK_2024" sheetId="113" r:id="rId13"/>
    <sheet name="13-ZÚK_2024" sheetId="114" r:id="rId14"/>
    <sheet name="14-ZÚK_2024 Turow" sheetId="159" r:id="rId15"/>
    <sheet name="15-ZÚK_2024" sheetId="174" r:id="rId16"/>
    <sheet name="16-ZÚK_2024_POK" sheetId="175" r:id="rId17"/>
    <sheet name="17-ZÚK_2024" sheetId="148" r:id="rId18"/>
    <sheet name="18-ZÚK_2024" sheetId="145" r:id="rId19"/>
    <sheet name="19-ZÚK_2024" sheetId="176" r:id="rId20"/>
  </sheets>
  <externalReferences>
    <externalReference r:id="rId21"/>
  </externalReferences>
  <definedNames>
    <definedName name="_xlnm._FilterDatabase" localSheetId="15" hidden="1">#N/A</definedName>
    <definedName name="_xlnm._FilterDatabase" localSheetId="3" hidden="1">'3-ZÚK_2024'!$A$6:$G$245</definedName>
    <definedName name="a">#REF!</definedName>
    <definedName name="aaa" localSheetId="10">#REF!</definedName>
    <definedName name="aaa" localSheetId="11">#REF!</definedName>
    <definedName name="aaa" localSheetId="6">#REF!</definedName>
    <definedName name="aaa">#REF!</definedName>
    <definedName name="ahoj">#REF!</definedName>
    <definedName name="Excel_BuiltIn__FilterDatabase_3" localSheetId="10">#REF!</definedName>
    <definedName name="Excel_BuiltIn__FilterDatabase_3" localSheetId="11">#REF!</definedName>
    <definedName name="Excel_BuiltIn__FilterDatabase_3" localSheetId="6">#REF!</definedName>
    <definedName name="Excel_BuiltIn__FilterDatabase_3">#REF!</definedName>
    <definedName name="g" localSheetId="10">#REF!</definedName>
    <definedName name="g" localSheetId="11">#REF!</definedName>
    <definedName name="g" localSheetId="6">#REF!</definedName>
    <definedName name="g">#REF!</definedName>
    <definedName name="gg">#REF!</definedName>
    <definedName name="i">#REF!</definedName>
    <definedName name="jj">#REF!</definedName>
    <definedName name="l" localSheetId="10">#REF!</definedName>
    <definedName name="l" localSheetId="11">#REF!</definedName>
    <definedName name="l" localSheetId="6">#REF!</definedName>
    <definedName name="l">#REF!</definedName>
    <definedName name="o" localSheetId="10">#REF!</definedName>
    <definedName name="o" localSheetId="11">#REF!</definedName>
    <definedName name="o" localSheetId="6">#REF!</definedName>
    <definedName name="o">#REF!</definedName>
    <definedName name="_xlnm.Print_Area" localSheetId="10">'10-ZÚK_2024'!$A$1:$F$131</definedName>
    <definedName name="_xlnm.Print_Area" localSheetId="11">'11-ZÚK_2024'!$A$1:$E$48</definedName>
    <definedName name="_xlnm.Print_Area" localSheetId="12">'12-ZÚK_2024'!$A$1:$E$43</definedName>
    <definedName name="_xlnm.Print_Area" localSheetId="13">'13-ZÚK_2024'!$A$1:$E$34</definedName>
    <definedName name="_xlnm.Print_Area" localSheetId="14">'14-ZÚK_2024 Turow'!$A$1:$E$34</definedName>
    <definedName name="_xlnm.Print_Area" localSheetId="15">'15-ZÚK_2024'!$A$1:$H$97</definedName>
    <definedName name="_xlnm.Print_Area" localSheetId="16">'16-ZÚK_2024_POK'!$A$1:$O$21</definedName>
    <definedName name="_xlnm.Print_Area" localSheetId="17">'17-ZÚK_2024'!$A$1:$P$29</definedName>
    <definedName name="_xlnm.Print_Area" localSheetId="18">'18-ZÚK_2024'!$A$1:$F$26</definedName>
    <definedName name="_xlnm.Print_Area" localSheetId="19">'19-ZÚK_2024'!$A$1:$C$77</definedName>
    <definedName name="_xlnm.Print_Area" localSheetId="1">'1-ZÚK_2024'!$A$1:$H$86</definedName>
    <definedName name="_xlnm.Print_Area" localSheetId="2">'2-ZÚK_2024'!$A$1:$F$115</definedName>
    <definedName name="_xlnm.Print_Area" localSheetId="3">'3-ZÚK_2024'!$A$1:$E$221</definedName>
    <definedName name="_xlnm.Print_Area" localSheetId="8">'8-ZÚK_2024'!$A$1:$I$122</definedName>
    <definedName name="_xlnm.Print_Area" localSheetId="9">'9-ZÚK_2024'!$A$1:$E$42</definedName>
    <definedName name="_xlnm.Print_Area" localSheetId="0">'ZÚK_2024-Seznam příloh'!$A$1:$H$36</definedName>
    <definedName name="ooo">#REF!</definedName>
    <definedName name="p" localSheetId="10">#REF!</definedName>
    <definedName name="p" localSheetId="11">#REF!</definedName>
    <definedName name="p" localSheetId="6">#REF!</definedName>
    <definedName name="p">#REF!</definedName>
    <definedName name="RO">#REF!</definedName>
    <definedName name="sdd">#REF!</definedName>
    <definedName name="t">#REF!</definedName>
    <definedName name="Text61" localSheetId="19">'19-ZÚK_2024'!#REF!</definedName>
    <definedName name="Text63" localSheetId="19">'19-ZÚK_2024'!#REF!</definedName>
    <definedName name="Text64" localSheetId="19">'19-ZÚK_2024'!#REF!</definedName>
    <definedName name="Text65" localSheetId="19">'19-ZÚK_2024'!#REF!</definedName>
    <definedName name="Text66" localSheetId="19">'19-ZÚK_2024'!#REF!</definedName>
    <definedName name="u">#REF!</definedName>
    <definedName name="x">#REF!</definedName>
    <definedName name="xx">#REF!</definedName>
    <definedName name="y">#REF!</definedName>
    <definedName name="yy">#REF!</definedName>
    <definedName name="yyy">#REF!</definedName>
    <definedName name="yyyy">#REF!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8" i="173" l="1"/>
  <c r="F89" i="173"/>
  <c r="I70" i="173"/>
  <c r="G109" i="173"/>
  <c r="F109" i="173"/>
  <c r="H109" i="173"/>
  <c r="C77" i="176" l="1"/>
  <c r="C63" i="172"/>
  <c r="C94" i="172"/>
  <c r="C26" i="176"/>
  <c r="C25" i="176"/>
  <c r="C18" i="176"/>
  <c r="C7" i="176"/>
  <c r="C11" i="176" s="1"/>
  <c r="O19" i="175"/>
  <c r="N19" i="175"/>
  <c r="M19" i="175"/>
  <c r="L19" i="175"/>
  <c r="K19" i="175"/>
  <c r="J19" i="175"/>
  <c r="G18" i="175"/>
  <c r="E18" i="175"/>
  <c r="E17" i="175"/>
  <c r="G17" i="175" s="1"/>
  <c r="E16" i="175"/>
  <c r="G16" i="175" s="1"/>
  <c r="E15" i="175"/>
  <c r="G15" i="175" s="1"/>
  <c r="G14" i="175"/>
  <c r="E14" i="175"/>
  <c r="G13" i="175"/>
  <c r="E13" i="175"/>
  <c r="E12" i="175"/>
  <c r="G12" i="175" s="1"/>
  <c r="E11" i="175"/>
  <c r="G11" i="175" s="1"/>
  <c r="G10" i="175"/>
  <c r="E10" i="175"/>
  <c r="G9" i="175"/>
  <c r="E9" i="175"/>
  <c r="E8" i="175"/>
  <c r="G8" i="175" s="1"/>
  <c r="F95" i="174"/>
  <c r="G95" i="174" s="1"/>
  <c r="H95" i="174" s="1"/>
  <c r="F94" i="174"/>
  <c r="G94" i="174" s="1"/>
  <c r="G93" i="174"/>
  <c r="H93" i="174" s="1"/>
  <c r="F92" i="174"/>
  <c r="G92" i="174" s="1"/>
  <c r="H92" i="174" s="1"/>
  <c r="H91" i="174"/>
  <c r="F90" i="174"/>
  <c r="G90" i="174" s="1"/>
  <c r="H90" i="174" s="1"/>
  <c r="G89" i="174"/>
  <c r="H89" i="174" s="1"/>
  <c r="G88" i="174"/>
  <c r="H88" i="174" s="1"/>
  <c r="F87" i="174"/>
  <c r="G86" i="174"/>
  <c r="H86" i="174" s="1"/>
  <c r="H85" i="174"/>
  <c r="G85" i="174"/>
  <c r="G84" i="174"/>
  <c r="H84" i="174" s="1"/>
  <c r="G83" i="174"/>
  <c r="H83" i="174" s="1"/>
  <c r="G82" i="174"/>
  <c r="H82" i="174" s="1"/>
  <c r="H81" i="174"/>
  <c r="G81" i="174"/>
  <c r="G80" i="174"/>
  <c r="H80" i="174" s="1"/>
  <c r="G79" i="174"/>
  <c r="H79" i="174" s="1"/>
  <c r="G78" i="174"/>
  <c r="H78" i="174" s="1"/>
  <c r="F77" i="174"/>
  <c r="G76" i="174"/>
  <c r="H76" i="174" s="1"/>
  <c r="H75" i="174"/>
  <c r="G75" i="174"/>
  <c r="G74" i="174"/>
  <c r="H74" i="174" s="1"/>
  <c r="G69" i="174"/>
  <c r="H69" i="174" s="1"/>
  <c r="G68" i="174"/>
  <c r="H68" i="174" s="1"/>
  <c r="H67" i="174"/>
  <c r="G67" i="174"/>
  <c r="G66" i="174"/>
  <c r="H66" i="174" s="1"/>
  <c r="G65" i="174"/>
  <c r="H65" i="174" s="1"/>
  <c r="G64" i="174"/>
  <c r="H64" i="174" s="1"/>
  <c r="H63" i="174"/>
  <c r="G63" i="174"/>
  <c r="F62" i="174"/>
  <c r="G62" i="174" s="1"/>
  <c r="G61" i="174"/>
  <c r="H61" i="174" s="1"/>
  <c r="G60" i="174"/>
  <c r="H60" i="174" s="1"/>
  <c r="G59" i="174"/>
  <c r="H59" i="174" s="1"/>
  <c r="H58" i="174"/>
  <c r="G58" i="174"/>
  <c r="G57" i="174"/>
  <c r="H57" i="174" s="1"/>
  <c r="G56" i="174"/>
  <c r="H56" i="174" s="1"/>
  <c r="G55" i="174"/>
  <c r="H55" i="174" s="1"/>
  <c r="H54" i="174"/>
  <c r="G54" i="174"/>
  <c r="G53" i="174"/>
  <c r="H53" i="174" s="1"/>
  <c r="G52" i="174"/>
  <c r="H52" i="174" s="1"/>
  <c r="G51" i="174"/>
  <c r="H51" i="174" s="1"/>
  <c r="H50" i="174"/>
  <c r="G50" i="174"/>
  <c r="G49" i="174"/>
  <c r="H49" i="174" s="1"/>
  <c r="G48" i="174"/>
  <c r="H48" i="174" s="1"/>
  <c r="G47" i="174"/>
  <c r="H47" i="174" s="1"/>
  <c r="H46" i="174"/>
  <c r="G46" i="174"/>
  <c r="G45" i="174"/>
  <c r="H45" i="174" s="1"/>
  <c r="G44" i="174"/>
  <c r="H44" i="174" s="1"/>
  <c r="G43" i="174"/>
  <c r="H43" i="174" s="1"/>
  <c r="H42" i="174"/>
  <c r="G42" i="174"/>
  <c r="G37" i="174"/>
  <c r="H37" i="174" s="1"/>
  <c r="G36" i="174"/>
  <c r="H36" i="174" s="1"/>
  <c r="G35" i="174"/>
  <c r="H35" i="174" s="1"/>
  <c r="H34" i="174"/>
  <c r="G34" i="174"/>
  <c r="G33" i="174"/>
  <c r="H33" i="174" s="1"/>
  <c r="G32" i="174"/>
  <c r="H32" i="174" s="1"/>
  <c r="F31" i="174"/>
  <c r="H30" i="174"/>
  <c r="G30" i="174"/>
  <c r="G29" i="174"/>
  <c r="H29" i="174" s="1"/>
  <c r="H28" i="174"/>
  <c r="G28" i="174"/>
  <c r="G27" i="174"/>
  <c r="H27" i="174" s="1"/>
  <c r="H26" i="174"/>
  <c r="G26" i="174"/>
  <c r="G25" i="174"/>
  <c r="H25" i="174" s="1"/>
  <c r="H24" i="174"/>
  <c r="G24" i="174"/>
  <c r="G23" i="174"/>
  <c r="H23" i="174" s="1"/>
  <c r="H22" i="174"/>
  <c r="G22" i="174"/>
  <c r="G21" i="174"/>
  <c r="H21" i="174" s="1"/>
  <c r="H20" i="174"/>
  <c r="G20" i="174"/>
  <c r="G19" i="174"/>
  <c r="H19" i="174" s="1"/>
  <c r="H18" i="174"/>
  <c r="G18" i="174"/>
  <c r="G17" i="174"/>
  <c r="H17" i="174" s="1"/>
  <c r="H16" i="174"/>
  <c r="G16" i="174"/>
  <c r="G15" i="174"/>
  <c r="H15" i="174" s="1"/>
  <c r="G14" i="174"/>
  <c r="H14" i="174" s="1"/>
  <c r="G13" i="174"/>
  <c r="H13" i="174" s="1"/>
  <c r="H12" i="174"/>
  <c r="G12" i="174"/>
  <c r="H11" i="174"/>
  <c r="H10" i="174"/>
  <c r="G10" i="174"/>
  <c r="G9" i="174"/>
  <c r="H9" i="174" s="1"/>
  <c r="G8" i="174"/>
  <c r="H8" i="174" s="1"/>
  <c r="G7" i="174"/>
  <c r="H7" i="174" s="1"/>
  <c r="H6" i="174"/>
  <c r="G6" i="174"/>
  <c r="G5" i="174"/>
  <c r="I116" i="173"/>
  <c r="H116" i="173"/>
  <c r="H117" i="173" s="1"/>
  <c r="G116" i="173"/>
  <c r="G117" i="173" s="1"/>
  <c r="F116" i="173"/>
  <c r="H113" i="173"/>
  <c r="I112" i="173"/>
  <c r="H112" i="173"/>
  <c r="G112" i="173"/>
  <c r="G113" i="173" s="1"/>
  <c r="F112" i="173"/>
  <c r="I109" i="173"/>
  <c r="I110" i="173"/>
  <c r="I100" i="173"/>
  <c r="H100" i="173"/>
  <c r="G100" i="173"/>
  <c r="F100" i="173"/>
  <c r="I89" i="173"/>
  <c r="I118" i="173" s="1"/>
  <c r="H89" i="173"/>
  <c r="G89" i="173"/>
  <c r="G118" i="173" s="1"/>
  <c r="I71" i="173"/>
  <c r="H70" i="173"/>
  <c r="G70" i="173"/>
  <c r="F70" i="173"/>
  <c r="C24" i="145"/>
  <c r="G90" i="173" l="1"/>
  <c r="H90" i="173"/>
  <c r="I90" i="173"/>
  <c r="G77" i="174"/>
  <c r="H77" i="174" s="1"/>
  <c r="H118" i="173"/>
  <c r="H110" i="173"/>
  <c r="G110" i="173"/>
  <c r="H62" i="174"/>
  <c r="G19" i="175"/>
  <c r="E19" i="175"/>
  <c r="H94" i="174"/>
  <c r="H5" i="174"/>
  <c r="G87" i="174"/>
  <c r="H87" i="174" s="1"/>
  <c r="G31" i="174"/>
  <c r="H31" i="174" s="1"/>
  <c r="F96" i="174"/>
  <c r="G71" i="173"/>
  <c r="H71" i="173"/>
  <c r="I119" i="173" l="1"/>
  <c r="H119" i="173"/>
  <c r="G119" i="173"/>
  <c r="G96" i="174"/>
  <c r="H96" i="174" s="1"/>
  <c r="D120" i="152" l="1"/>
  <c r="D70" i="152"/>
  <c r="D137" i="152"/>
  <c r="D121" i="152"/>
  <c r="D136" i="152"/>
  <c r="D135" i="152"/>
  <c r="D134" i="152"/>
  <c r="D122" i="152"/>
  <c r="D119" i="152"/>
  <c r="D82" i="152"/>
  <c r="D45" i="152"/>
  <c r="D20" i="152"/>
  <c r="C263" i="165"/>
  <c r="C346" i="165"/>
  <c r="B346" i="165"/>
  <c r="C318" i="165"/>
  <c r="B318" i="165"/>
  <c r="C301" i="165"/>
  <c r="C298" i="165" s="1"/>
  <c r="B301" i="165"/>
  <c r="C297" i="165"/>
  <c r="B297" i="165"/>
  <c r="C266" i="165"/>
  <c r="B266" i="165"/>
  <c r="B263" i="165"/>
  <c r="C259" i="165"/>
  <c r="B259" i="165"/>
  <c r="C204" i="165"/>
  <c r="B204" i="165"/>
  <c r="B157" i="165" s="1"/>
  <c r="C155" i="165"/>
  <c r="B155" i="165"/>
  <c r="C149" i="165"/>
  <c r="B149" i="165"/>
  <c r="C142" i="165"/>
  <c r="B142" i="165"/>
  <c r="C138" i="165"/>
  <c r="B138" i="165"/>
  <c r="C134" i="165"/>
  <c r="B134" i="165"/>
  <c r="C132" i="165"/>
  <c r="B132" i="165"/>
  <c r="C99" i="165"/>
  <c r="B99" i="165"/>
  <c r="C97" i="165"/>
  <c r="B97" i="165"/>
  <c r="C18" i="165"/>
  <c r="B18" i="165"/>
  <c r="C13" i="165"/>
  <c r="B13" i="165"/>
  <c r="F92" i="118"/>
  <c r="F91" i="118"/>
  <c r="F90" i="118"/>
  <c r="F83" i="118"/>
  <c r="F82" i="118"/>
  <c r="F75" i="118"/>
  <c r="F74" i="118"/>
  <c r="F73" i="118"/>
  <c r="F72" i="118"/>
  <c r="F71" i="118"/>
  <c r="F70" i="118"/>
  <c r="F69" i="118"/>
  <c r="F68" i="118"/>
  <c r="F67" i="118"/>
  <c r="F66" i="118"/>
  <c r="F52" i="118"/>
  <c r="F54" i="118"/>
  <c r="F53" i="118"/>
  <c r="F47" i="118"/>
  <c r="F48" i="118"/>
  <c r="F50" i="118"/>
  <c r="F35" i="118"/>
  <c r="F104" i="118" s="1"/>
  <c r="D35" i="118"/>
  <c r="D104" i="118" s="1"/>
  <c r="E35" i="118"/>
  <c r="E104" i="118" s="1"/>
  <c r="E28" i="118"/>
  <c r="D28" i="118"/>
  <c r="F17" i="118"/>
  <c r="F16" i="118"/>
  <c r="C157" i="165" l="1"/>
  <c r="C347" i="165" s="1"/>
  <c r="B298" i="165"/>
  <c r="B347" i="165" s="1"/>
  <c r="B139" i="165"/>
  <c r="C139" i="165"/>
  <c r="B5" i="165"/>
  <c r="C5" i="165"/>
  <c r="D42" i="151"/>
  <c r="E37" i="150"/>
  <c r="E13" i="151"/>
  <c r="E10" i="151"/>
  <c r="B156" i="165" l="1"/>
  <c r="B348" i="165" s="1"/>
  <c r="C156" i="165"/>
  <c r="C348" i="165" s="1"/>
  <c r="D131" i="172"/>
  <c r="D130" i="172" s="1"/>
  <c r="E214" i="172"/>
  <c r="D214" i="172"/>
  <c r="C214" i="172"/>
  <c r="E212" i="172"/>
  <c r="D212" i="172"/>
  <c r="C212" i="172"/>
  <c r="E205" i="172"/>
  <c r="E204" i="172" s="1"/>
  <c r="D205" i="172"/>
  <c r="D204" i="172" s="1"/>
  <c r="C205" i="172"/>
  <c r="C204" i="172" s="1"/>
  <c r="E202" i="172"/>
  <c r="E201" i="172" s="1"/>
  <c r="D202" i="172"/>
  <c r="D201" i="172" s="1"/>
  <c r="C202" i="172"/>
  <c r="C201" i="172" s="1"/>
  <c r="E197" i="172"/>
  <c r="E196" i="172" s="1"/>
  <c r="D197" i="172"/>
  <c r="D196" i="172" s="1"/>
  <c r="C197" i="172"/>
  <c r="C196" i="172" s="1"/>
  <c r="E183" i="172"/>
  <c r="E182" i="172" s="1"/>
  <c r="D183" i="172"/>
  <c r="D182" i="172" s="1"/>
  <c r="C183" i="172"/>
  <c r="C182" i="172" s="1"/>
  <c r="E178" i="172"/>
  <c r="E177" i="172" s="1"/>
  <c r="D178" i="172"/>
  <c r="D177" i="172" s="1"/>
  <c r="C178" i="172"/>
  <c r="C177" i="172" s="1"/>
  <c r="E174" i="172"/>
  <c r="E173" i="172" s="1"/>
  <c r="D174" i="172"/>
  <c r="D173" i="172" s="1"/>
  <c r="C174" i="172"/>
  <c r="C173" i="172" s="1"/>
  <c r="E163" i="172"/>
  <c r="D163" i="172"/>
  <c r="C163" i="172"/>
  <c r="E161" i="172"/>
  <c r="D161" i="172"/>
  <c r="C161" i="172"/>
  <c r="E158" i="172"/>
  <c r="E157" i="172" s="1"/>
  <c r="D158" i="172"/>
  <c r="D157" i="172" s="1"/>
  <c r="C158" i="172"/>
  <c r="C157" i="172" s="1"/>
  <c r="E144" i="172"/>
  <c r="D144" i="172"/>
  <c r="C144" i="172"/>
  <c r="E140" i="172"/>
  <c r="D140" i="172"/>
  <c r="C140" i="172"/>
  <c r="E135" i="172"/>
  <c r="E134" i="172" s="1"/>
  <c r="D135" i="172"/>
  <c r="D134" i="172" s="1"/>
  <c r="C135" i="172"/>
  <c r="C134" i="172" s="1"/>
  <c r="E131" i="172"/>
  <c r="E130" i="172" s="1"/>
  <c r="C131" i="172"/>
  <c r="C130" i="172" s="1"/>
  <c r="E94" i="172"/>
  <c r="E93" i="172" s="1"/>
  <c r="D94" i="172"/>
  <c r="D93" i="172" s="1"/>
  <c r="C93" i="172"/>
  <c r="E63" i="172"/>
  <c r="D63" i="172"/>
  <c r="E19" i="172"/>
  <c r="D19" i="172"/>
  <c r="C19" i="172"/>
  <c r="E9" i="172"/>
  <c r="D9" i="172"/>
  <c r="C9" i="172"/>
  <c r="C8" i="172" l="1"/>
  <c r="D211" i="172"/>
  <c r="E139" i="172"/>
  <c r="D160" i="172"/>
  <c r="E211" i="172"/>
  <c r="D8" i="172"/>
  <c r="C139" i="172"/>
  <c r="E160" i="172"/>
  <c r="C211" i="172"/>
  <c r="E8" i="172"/>
  <c r="D139" i="172"/>
  <c r="C160" i="172"/>
  <c r="C14" i="113" l="1"/>
  <c r="C32" i="113"/>
  <c r="C18" i="151" l="1"/>
  <c r="F66" i="102" l="1"/>
  <c r="H71" i="102"/>
  <c r="G38" i="102"/>
  <c r="F38" i="102"/>
  <c r="E66" i="102" l="1"/>
  <c r="F64" i="102"/>
  <c r="H73" i="102"/>
  <c r="E17" i="102" l="1"/>
  <c r="H18" i="102"/>
  <c r="G7" i="102"/>
  <c r="F7" i="102"/>
  <c r="D23" i="159" l="1"/>
  <c r="D9" i="159" l="1"/>
  <c r="D38" i="150" l="1"/>
  <c r="D14" i="113"/>
  <c r="B14" i="113" l="1"/>
  <c r="D23" i="114" l="1"/>
  <c r="E22" i="114"/>
  <c r="E21" i="114"/>
  <c r="E32" i="113"/>
  <c r="C25" i="113"/>
  <c r="D23" i="113"/>
  <c r="C23" i="113"/>
  <c r="E28" i="113"/>
  <c r="E27" i="113"/>
  <c r="B32" i="113"/>
  <c r="C34" i="151" l="1"/>
  <c r="D34" i="151"/>
  <c r="C41" i="151" s="1"/>
  <c r="C43" i="151" s="1"/>
  <c r="D98" i="150"/>
  <c r="D73" i="150"/>
  <c r="D92" i="150"/>
  <c r="D66" i="150"/>
  <c r="F128" i="150"/>
  <c r="E124" i="150"/>
  <c r="D124" i="150"/>
  <c r="C124" i="150"/>
  <c r="F122" i="150"/>
  <c r="F121" i="150"/>
  <c r="E98" i="150"/>
  <c r="C98" i="150"/>
  <c r="F109" i="150"/>
  <c r="F97" i="150"/>
  <c r="C92" i="150"/>
  <c r="E92" i="150"/>
  <c r="F85" i="150"/>
  <c r="F81" i="150"/>
  <c r="F76" i="150"/>
  <c r="F77" i="150"/>
  <c r="C60" i="150"/>
  <c r="D60" i="150"/>
  <c r="E60" i="150"/>
  <c r="F65" i="150"/>
  <c r="D29" i="150" l="1"/>
  <c r="F20" i="150" l="1"/>
  <c r="F23" i="150"/>
  <c r="F24" i="150"/>
  <c r="F25" i="150"/>
  <c r="F26" i="150"/>
  <c r="F27" i="150"/>
  <c r="F28" i="150"/>
  <c r="F21" i="150"/>
  <c r="B29" i="150"/>
  <c r="D37" i="110"/>
  <c r="E9" i="110"/>
  <c r="E10" i="110"/>
  <c r="D13" i="110"/>
  <c r="C37" i="110"/>
  <c r="C13" i="110"/>
  <c r="D8" i="170" l="1"/>
  <c r="C8" i="170"/>
  <c r="E8" i="170"/>
  <c r="E5" i="170"/>
  <c r="D81" i="170"/>
  <c r="D25" i="170"/>
  <c r="E25" i="170"/>
  <c r="D5" i="170"/>
  <c r="C5" i="170"/>
  <c r="D10" i="170" l="1"/>
  <c r="E10" i="170"/>
  <c r="C10" i="170"/>
  <c r="E16" i="170"/>
  <c r="D16" i="170"/>
  <c r="C16" i="170"/>
  <c r="C25" i="170"/>
  <c r="D42" i="170"/>
  <c r="E42" i="170"/>
  <c r="C42" i="170"/>
  <c r="D49" i="170"/>
  <c r="E49" i="170"/>
  <c r="C49" i="170"/>
  <c r="D68" i="170"/>
  <c r="E68" i="170"/>
  <c r="C68" i="170"/>
  <c r="E81" i="170"/>
  <c r="C81" i="170"/>
  <c r="C97" i="170"/>
  <c r="D97" i="170"/>
  <c r="E97" i="170"/>
  <c r="F94" i="170"/>
  <c r="D93" i="170"/>
  <c r="C93" i="170"/>
  <c r="D66" i="170"/>
  <c r="C66" i="170"/>
  <c r="F69" i="170"/>
  <c r="F70" i="170"/>
  <c r="F71" i="170"/>
  <c r="F72" i="170"/>
  <c r="F73" i="170"/>
  <c r="F74" i="170"/>
  <c r="F75" i="170"/>
  <c r="F76" i="170"/>
  <c r="F77" i="170"/>
  <c r="F78" i="170"/>
  <c r="F82" i="170"/>
  <c r="F83" i="170"/>
  <c r="F84" i="170"/>
  <c r="F85" i="170"/>
  <c r="F86" i="170"/>
  <c r="F87" i="170"/>
  <c r="F88" i="170"/>
  <c r="F89" i="170"/>
  <c r="F90" i="170"/>
  <c r="F91" i="170"/>
  <c r="F92" i="170"/>
  <c r="F95" i="170"/>
  <c r="F96" i="170"/>
  <c r="F98" i="170"/>
  <c r="F99" i="170"/>
  <c r="F100" i="170"/>
  <c r="F101" i="170"/>
  <c r="F102" i="170"/>
  <c r="F103" i="170"/>
  <c r="F104" i="170"/>
  <c r="F105" i="170"/>
  <c r="F106" i="170"/>
  <c r="F107" i="170"/>
  <c r="F108" i="170"/>
  <c r="F109" i="170"/>
  <c r="F110" i="170"/>
  <c r="F111" i="170"/>
  <c r="F112" i="170"/>
  <c r="F113" i="170"/>
  <c r="F67" i="170"/>
  <c r="D17" i="145"/>
  <c r="F17" i="145"/>
  <c r="E17" i="145"/>
  <c r="E7" i="145"/>
  <c r="D25" i="145"/>
  <c r="P17" i="148"/>
  <c r="P12" i="148"/>
  <c r="P7" i="148"/>
  <c r="P11" i="148"/>
  <c r="C114" i="170" l="1"/>
  <c r="F68" i="170"/>
  <c r="E114" i="170"/>
  <c r="D114" i="170"/>
  <c r="F81" i="170"/>
  <c r="F97" i="170"/>
  <c r="F114" i="170" l="1"/>
  <c r="O7" i="148" l="1"/>
  <c r="N7" i="148"/>
  <c r="M7" i="148"/>
  <c r="N12" i="148"/>
  <c r="O12" i="148"/>
  <c r="M17" i="148"/>
  <c r="O17" i="148" l="1"/>
  <c r="N17" i="148"/>
  <c r="N11" i="148"/>
  <c r="F12" i="145"/>
  <c r="O11" i="148" l="1"/>
  <c r="G66" i="102" l="1"/>
  <c r="H74" i="102"/>
  <c r="H52" i="102"/>
  <c r="H48" i="102"/>
  <c r="H47" i="102"/>
  <c r="H46" i="102"/>
  <c r="H43" i="102"/>
  <c r="D138" i="152"/>
  <c r="D127" i="152"/>
  <c r="D125" i="152"/>
  <c r="D152" i="152"/>
  <c r="D89" i="152"/>
  <c r="D153" i="152" s="1"/>
  <c r="D11" i="152"/>
  <c r="D118" i="152" s="1"/>
  <c r="D124" i="152" l="1"/>
  <c r="D37" i="150"/>
  <c r="C23" i="159" l="1"/>
  <c r="E22" i="159" l="1"/>
  <c r="E21" i="159"/>
  <c r="E29" i="113" l="1"/>
  <c r="E33" i="151" l="1"/>
  <c r="E30" i="151"/>
  <c r="E29" i="151"/>
  <c r="E28" i="151"/>
  <c r="J17" i="148" l="1"/>
  <c r="D147" i="152" l="1"/>
  <c r="D76" i="152"/>
  <c r="D101" i="152"/>
  <c r="D155" i="152" s="1"/>
  <c r="E33" i="102"/>
  <c r="G28" i="102"/>
  <c r="G17" i="102"/>
  <c r="H70" i="102"/>
  <c r="H72" i="102"/>
  <c r="H51" i="102"/>
  <c r="H45" i="102"/>
  <c r="H44" i="102"/>
  <c r="H41" i="102"/>
  <c r="D123" i="152" l="1"/>
  <c r="D151" i="152"/>
  <c r="G6" i="102"/>
  <c r="B23" i="159"/>
  <c r="E11" i="113" l="1"/>
  <c r="E30" i="113" l="1"/>
  <c r="D107" i="152" l="1"/>
  <c r="D128" i="152" l="1"/>
  <c r="D156" i="152"/>
  <c r="D150" i="152"/>
  <c r="D149" i="152"/>
  <c r="D93" i="118"/>
  <c r="D84" i="118"/>
  <c r="D76" i="118"/>
  <c r="D56" i="118"/>
  <c r="F42" i="118"/>
  <c r="F105" i="118" s="1"/>
  <c r="D42" i="118"/>
  <c r="D105" i="118" s="1"/>
  <c r="E42" i="118"/>
  <c r="E105" i="118" s="1"/>
  <c r="F28" i="118"/>
  <c r="F103" i="118" s="1"/>
  <c r="D103" i="118"/>
  <c r="F19" i="118"/>
  <c r="F102" i="118" s="1"/>
  <c r="D19" i="118"/>
  <c r="D102" i="118" s="1"/>
  <c r="F9" i="118"/>
  <c r="F101" i="118" s="1"/>
  <c r="E9" i="118"/>
  <c r="E101" i="118" s="1"/>
  <c r="D9" i="118"/>
  <c r="D101" i="118" s="1"/>
  <c r="D109" i="118" l="1"/>
  <c r="D108" i="118"/>
  <c r="D107" i="118"/>
  <c r="D106" i="118"/>
  <c r="E93" i="118"/>
  <c r="E109" i="118" s="1"/>
  <c r="E84" i="118"/>
  <c r="E108" i="118" s="1"/>
  <c r="E76" i="118"/>
  <c r="E107" i="118" s="1"/>
  <c r="E103" i="118"/>
  <c r="E19" i="118"/>
  <c r="E102" i="118" s="1"/>
  <c r="F93" i="118" l="1"/>
  <c r="F109" i="118" s="1"/>
  <c r="F84" i="118"/>
  <c r="F108" i="118" s="1"/>
  <c r="F76" i="118"/>
  <c r="F107" i="118" s="1"/>
  <c r="K7" i="148" l="1"/>
  <c r="C30" i="159" l="1"/>
  <c r="E9" i="159"/>
  <c r="E19" i="159"/>
  <c r="E20" i="159"/>
  <c r="C12" i="159"/>
  <c r="B12" i="159"/>
  <c r="D12" i="159" l="1"/>
  <c r="E23" i="159"/>
  <c r="E12" i="159" l="1"/>
  <c r="D30" i="159"/>
  <c r="B30" i="159"/>
  <c r="E12" i="151"/>
  <c r="E31" i="151"/>
  <c r="E32" i="151"/>
  <c r="C66" i="150"/>
  <c r="E66" i="150"/>
  <c r="F72" i="150"/>
  <c r="D30" i="110" l="1"/>
  <c r="C30" i="110"/>
  <c r="B30" i="110"/>
  <c r="F33" i="102" l="1"/>
  <c r="G79" i="102" l="1"/>
  <c r="F79" i="102" l="1"/>
  <c r="E79" i="102"/>
  <c r="H21" i="102"/>
  <c r="F28" i="102"/>
  <c r="E7" i="102"/>
  <c r="J14" i="148" l="1"/>
  <c r="J12" i="148" s="1"/>
  <c r="D95" i="152" l="1"/>
  <c r="D154" i="152" s="1"/>
  <c r="D38" i="152"/>
  <c r="D148" i="152" s="1"/>
  <c r="D146" i="152"/>
  <c r="D126" i="152" l="1"/>
  <c r="D129" i="152" s="1"/>
  <c r="B34" i="151"/>
  <c r="E27" i="151"/>
  <c r="B18" i="151"/>
  <c r="E11" i="151"/>
  <c r="D18" i="151"/>
  <c r="B41" i="151" l="1"/>
  <c r="D41" i="151" s="1"/>
  <c r="D139" i="152"/>
  <c r="D157" i="152"/>
  <c r="E9" i="151"/>
  <c r="E34" i="151"/>
  <c r="B43" i="151" l="1"/>
  <c r="D43" i="151" s="1"/>
  <c r="E18" i="151"/>
  <c r="F127" i="150" l="1"/>
  <c r="F126" i="150"/>
  <c r="F125" i="150"/>
  <c r="F123" i="150"/>
  <c r="F120" i="150"/>
  <c r="F119" i="150"/>
  <c r="F118" i="150"/>
  <c r="E117" i="150"/>
  <c r="D117" i="150"/>
  <c r="C117" i="150"/>
  <c r="F108" i="150"/>
  <c r="F104" i="150"/>
  <c r="F101" i="150"/>
  <c r="F100" i="150"/>
  <c r="F99" i="150"/>
  <c r="F95" i="150"/>
  <c r="F93" i="150"/>
  <c r="F90" i="150"/>
  <c r="E89" i="150"/>
  <c r="D89" i="150"/>
  <c r="C89" i="150"/>
  <c r="F88" i="150"/>
  <c r="F80" i="150"/>
  <c r="F74" i="150"/>
  <c r="E73" i="150"/>
  <c r="C73" i="150"/>
  <c r="F71" i="150"/>
  <c r="F70" i="150"/>
  <c r="F69" i="150"/>
  <c r="F68" i="150"/>
  <c r="F67" i="150"/>
  <c r="F64" i="150"/>
  <c r="F63" i="150"/>
  <c r="F62" i="150"/>
  <c r="F61" i="150"/>
  <c r="E29" i="150"/>
  <c r="B13" i="150"/>
  <c r="F9" i="150"/>
  <c r="C129" i="150" l="1"/>
  <c r="D129" i="150"/>
  <c r="D36" i="150"/>
  <c r="F117" i="150"/>
  <c r="F98" i="150"/>
  <c r="F92" i="150"/>
  <c r="F89" i="150"/>
  <c r="F73" i="150"/>
  <c r="F66" i="150"/>
  <c r="F29" i="150"/>
  <c r="F60" i="150"/>
  <c r="I12" i="148" l="1"/>
  <c r="K12" i="148"/>
  <c r="L12" i="148"/>
  <c r="M12" i="148"/>
  <c r="H12" i="148"/>
  <c r="L17" i="148"/>
  <c r="K17" i="148"/>
  <c r="I17" i="148"/>
  <c r="H17" i="148"/>
  <c r="G17" i="148"/>
  <c r="F17" i="148"/>
  <c r="E17" i="148"/>
  <c r="D17" i="148"/>
  <c r="F15" i="148"/>
  <c r="F12" i="148" s="1"/>
  <c r="D15" i="148"/>
  <c r="D12" i="148" s="1"/>
  <c r="G12" i="148"/>
  <c r="E12" i="148"/>
  <c r="D7" i="148" l="1"/>
  <c r="E7" i="148" l="1"/>
  <c r="F7" i="148" l="1"/>
  <c r="G7" i="148" l="1"/>
  <c r="J7" i="148"/>
  <c r="I7" i="148" l="1"/>
  <c r="H7" i="148"/>
  <c r="L7" i="148" l="1"/>
  <c r="E24" i="113" l="1"/>
  <c r="D9" i="79" l="1"/>
  <c r="C9" i="79"/>
  <c r="B9" i="79"/>
  <c r="H68" i="102" l="1"/>
  <c r="E23" i="110"/>
  <c r="E10" i="113"/>
  <c r="H80" i="102"/>
  <c r="H23" i="102"/>
  <c r="H24" i="102"/>
  <c r="H14" i="102"/>
  <c r="C30" i="114"/>
  <c r="C23" i="114"/>
  <c r="B23" i="114"/>
  <c r="E20" i="114"/>
  <c r="E19" i="114"/>
  <c r="D12" i="114"/>
  <c r="B30" i="114" s="1"/>
  <c r="C12" i="114"/>
  <c r="B12" i="114"/>
  <c r="E10" i="114"/>
  <c r="E9" i="114"/>
  <c r="D32" i="113"/>
  <c r="E26" i="113"/>
  <c r="E25" i="113"/>
  <c r="E23" i="113"/>
  <c r="E22" i="113"/>
  <c r="E21" i="113"/>
  <c r="E9" i="113"/>
  <c r="E27" i="110"/>
  <c r="E26" i="110"/>
  <c r="E25" i="110"/>
  <c r="E24" i="110"/>
  <c r="E22" i="110"/>
  <c r="E21" i="110"/>
  <c r="E20" i="110"/>
  <c r="B13" i="110"/>
  <c r="G76" i="102"/>
  <c r="F76" i="102"/>
  <c r="E76" i="102"/>
  <c r="H67" i="102"/>
  <c r="G64" i="102"/>
  <c r="E64" i="102"/>
  <c r="H55" i="102"/>
  <c r="G54" i="102"/>
  <c r="F54" i="102"/>
  <c r="E54" i="102"/>
  <c r="H42" i="102"/>
  <c r="H39" i="102"/>
  <c r="H37" i="102"/>
  <c r="H36" i="102"/>
  <c r="G35" i="102"/>
  <c r="F35" i="102"/>
  <c r="E35" i="102"/>
  <c r="H34" i="102"/>
  <c r="G33" i="102"/>
  <c r="E28" i="102"/>
  <c r="E6" i="102" s="1"/>
  <c r="H27" i="102"/>
  <c r="H25" i="102"/>
  <c r="H22" i="102"/>
  <c r="H20" i="102"/>
  <c r="H19" i="102"/>
  <c r="F17" i="102"/>
  <c r="H15" i="102"/>
  <c r="H13" i="102"/>
  <c r="H12" i="102"/>
  <c r="H11" i="102"/>
  <c r="H10" i="102"/>
  <c r="H9" i="102"/>
  <c r="H8" i="102"/>
  <c r="H66" i="102"/>
  <c r="H16" i="102"/>
  <c r="E32" i="102" l="1"/>
  <c r="E78" i="102" s="1"/>
  <c r="F32" i="102"/>
  <c r="F6" i="102"/>
  <c r="H17" i="102"/>
  <c r="G32" i="102"/>
  <c r="C39" i="113"/>
  <c r="B39" i="113"/>
  <c r="D39" i="113"/>
  <c r="B37" i="110"/>
  <c r="H35" i="102"/>
  <c r="D110" i="118"/>
  <c r="E23" i="114"/>
  <c r="D30" i="114"/>
  <c r="E12" i="114"/>
  <c r="E14" i="113"/>
  <c r="E13" i="110"/>
  <c r="H79" i="102"/>
  <c r="H54" i="102"/>
  <c r="H33" i="102"/>
  <c r="H7" i="102"/>
  <c r="E30" i="110"/>
  <c r="G78" i="102" l="1"/>
  <c r="G83" i="102"/>
  <c r="F83" i="102"/>
  <c r="F78" i="102"/>
  <c r="E83" i="102"/>
  <c r="H6" i="102"/>
  <c r="H40" i="102" l="1"/>
  <c r="H32" i="102" l="1"/>
  <c r="H38" i="102"/>
  <c r="H83" i="102" l="1"/>
  <c r="H78" i="102"/>
  <c r="F56" i="118" l="1"/>
  <c r="F106" i="118" s="1"/>
  <c r="F110" i="118" s="1"/>
  <c r="E56" i="118" l="1"/>
  <c r="E106" i="118" l="1"/>
  <c r="E110" i="118" s="1"/>
  <c r="F124" i="150"/>
  <c r="E129" i="150"/>
  <c r="F129" i="150" s="1"/>
  <c r="D13" i="150"/>
  <c r="E13" i="150"/>
  <c r="B36" i="150" l="1"/>
  <c r="B38" i="150" s="1"/>
  <c r="E36" i="150"/>
  <c r="F13" i="150"/>
  <c r="F10" i="150"/>
  <c r="E38" i="150" l="1"/>
  <c r="C70" i="172"/>
  <c r="C62" i="172" s="1"/>
  <c r="C7" i="172" s="1"/>
  <c r="D70" i="172"/>
  <c r="D62" i="172" s="1"/>
  <c r="D7" i="172" s="1"/>
  <c r="E70" i="172"/>
  <c r="E62" i="172" l="1"/>
  <c r="E7" i="17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78" authorId="0" shapeId="0" xr:uid="{5DBC9057-D75F-4336-A11F-19AF15EE559E}">
      <text>
        <r>
          <rPr>
            <b/>
            <sz val="8"/>
            <color indexed="81"/>
            <rFont val="Tahoma"/>
            <family val="2"/>
            <charset val="238"/>
          </rPr>
          <t>admin:</t>
        </r>
        <r>
          <rPr>
            <sz val="8"/>
            <color indexed="81"/>
            <rFont val="Tahoma"/>
            <family val="2"/>
            <charset val="238"/>
          </rPr>
          <t xml:space="preserve">
včetně odboru školství</t>
        </r>
      </text>
    </comment>
    <comment ref="G78" authorId="0" shapeId="0" xr:uid="{12676AE7-C5F1-4877-9C89-6384FF02EE9D}">
      <text>
        <r>
          <rPr>
            <b/>
            <sz val="8"/>
            <color indexed="81"/>
            <rFont val="Tahoma"/>
            <family val="2"/>
            <charset val="238"/>
          </rPr>
          <t>admin:</t>
        </r>
        <r>
          <rPr>
            <sz val="8"/>
            <color indexed="81"/>
            <rFont val="Tahoma"/>
            <family val="2"/>
            <charset val="238"/>
          </rPr>
          <t xml:space="preserve">
včetně odboru školství</t>
        </r>
      </text>
    </comment>
  </commentList>
</comments>
</file>

<file path=xl/sharedStrings.xml><?xml version="1.0" encoding="utf-8"?>
<sst xmlns="http://schemas.openxmlformats.org/spreadsheetml/2006/main" count="2485" uniqueCount="1522">
  <si>
    <t>Název projektu</t>
  </si>
  <si>
    <t>*konsolidací se rozumí vyloučení peněžních převodů mezi rozpočtovými účty a účty penežních fondů představující na jedné straně výdaje rozpočtu a na druhé straně příjmy rozpočtu</t>
  </si>
  <si>
    <t>04</t>
  </si>
  <si>
    <t>08</t>
  </si>
  <si>
    <t>05</t>
  </si>
  <si>
    <t>01</t>
  </si>
  <si>
    <t>07</t>
  </si>
  <si>
    <t>06</t>
  </si>
  <si>
    <t>02</t>
  </si>
  <si>
    <t>09</t>
  </si>
  <si>
    <t>ORJ</t>
  </si>
  <si>
    <t>neinvestiční přijaté transfery ze zahraničí</t>
  </si>
  <si>
    <t>Název položky</t>
  </si>
  <si>
    <t>v tom:</t>
  </si>
  <si>
    <t>373</t>
  </si>
  <si>
    <t>374</t>
  </si>
  <si>
    <t>Ostatní krátkodobé pohledávky</t>
  </si>
  <si>
    <t>377</t>
  </si>
  <si>
    <t>Náklady příštích období</t>
  </si>
  <si>
    <t>381</t>
  </si>
  <si>
    <t>Dohadné účty aktivní</t>
  </si>
  <si>
    <t>388</t>
  </si>
  <si>
    <t>Dohadné účty pasivní</t>
  </si>
  <si>
    <t>389</t>
  </si>
  <si>
    <t>Vnitřní zúčtování</t>
  </si>
  <si>
    <t>395</t>
  </si>
  <si>
    <t>Ostatní fondy</t>
  </si>
  <si>
    <t>419</t>
  </si>
  <si>
    <t>459</t>
  </si>
  <si>
    <t>462</t>
  </si>
  <si>
    <t>901</t>
  </si>
  <si>
    <t>902</t>
  </si>
  <si>
    <t>Ostatní majetek</t>
  </si>
  <si>
    <t>tis.Kč</t>
  </si>
  <si>
    <t>ukazatel</t>
  </si>
  <si>
    <t>plnění</t>
  </si>
  <si>
    <t>% plnění</t>
  </si>
  <si>
    <t>úroky</t>
  </si>
  <si>
    <t>x</t>
  </si>
  <si>
    <t xml:space="preserve">ukazatel </t>
  </si>
  <si>
    <t>pozn.</t>
  </si>
  <si>
    <t>daň z příjmů právnických osob hrazená krajem</t>
  </si>
  <si>
    <t>Kapitola 924 - Úvěry</t>
  </si>
  <si>
    <t>v tis. Kč</t>
  </si>
  <si>
    <t>Kapitola 923 - Spolufinancování EU</t>
  </si>
  <si>
    <t>čerpání</t>
  </si>
  <si>
    <t>příspěvkové organizace</t>
  </si>
  <si>
    <t>uhrazené splátky dlouhodobých přijatých úvěrů</t>
  </si>
  <si>
    <t>Pozemky</t>
  </si>
  <si>
    <t>Výnosy příštích období</t>
  </si>
  <si>
    <t>384</t>
  </si>
  <si>
    <t>Jmění účetní jednotky</t>
  </si>
  <si>
    <t>401</t>
  </si>
  <si>
    <t>403</t>
  </si>
  <si>
    <t>406</t>
  </si>
  <si>
    <t>Oprávky k software</t>
  </si>
  <si>
    <t>073</t>
  </si>
  <si>
    <t>Oprávky k ocenitelným právům</t>
  </si>
  <si>
    <t>074</t>
  </si>
  <si>
    <t>Oprávky k DDNM</t>
  </si>
  <si>
    <t>078</t>
  </si>
  <si>
    <t>Oprávky k ostatnímu DNM</t>
  </si>
  <si>
    <t>079</t>
  </si>
  <si>
    <t>Oprávky ke stavbám</t>
  </si>
  <si>
    <t>081</t>
  </si>
  <si>
    <t>082</t>
  </si>
  <si>
    <t>Oprávky k DDHM</t>
  </si>
  <si>
    <t>088</t>
  </si>
  <si>
    <t>194</t>
  </si>
  <si>
    <t>SÚ</t>
  </si>
  <si>
    <t>Text</t>
  </si>
  <si>
    <t>CELKEM POK  skutečný stav</t>
  </si>
  <si>
    <t>ROZDÍL</t>
  </si>
  <si>
    <t>Sociální věci skutečný stav</t>
  </si>
  <si>
    <t>Životní prostředí skutečný stav</t>
  </si>
  <si>
    <t>Zdravotnictví  skutečný stav</t>
  </si>
  <si>
    <t>F/D</t>
  </si>
  <si>
    <t>Software</t>
  </si>
  <si>
    <t>F</t>
  </si>
  <si>
    <t>Drobný dlouhodobý nehmotný majetek</t>
  </si>
  <si>
    <t>Ostatní dlouhodobý nehmotný majetek</t>
  </si>
  <si>
    <t>D</t>
  </si>
  <si>
    <t>Stavby</t>
  </si>
  <si>
    <t>Drobný dlouhodobý hmotný majetek</t>
  </si>
  <si>
    <t>Ostatní dlouhodobý hmotný majetek</t>
  </si>
  <si>
    <t xml:space="preserve">Pozemky </t>
  </si>
  <si>
    <t>Celkem Kč</t>
  </si>
  <si>
    <t>Název majetku</t>
  </si>
  <si>
    <t>Inventura</t>
  </si>
  <si>
    <t>013</t>
  </si>
  <si>
    <t>Ocenitelná práva</t>
  </si>
  <si>
    <t>014</t>
  </si>
  <si>
    <t>018</t>
  </si>
  <si>
    <t>Ostatní DNM</t>
  </si>
  <si>
    <t>Ukazatel / Rok</t>
  </si>
  <si>
    <t>z toho:</t>
  </si>
  <si>
    <t>Splátky jistin a obdobných závazků</t>
  </si>
  <si>
    <t>neinv.přijaté transfery od mezinár.institucí</t>
  </si>
  <si>
    <t>Kurzové rozdíly a transakční náklady projektů EU</t>
  </si>
  <si>
    <t>MF</t>
  </si>
  <si>
    <t>ministerstvo práce a sociálních věcí</t>
  </si>
  <si>
    <t>ministerstvo dopravy</t>
  </si>
  <si>
    <t>019</t>
  </si>
  <si>
    <t>021</t>
  </si>
  <si>
    <t>022</t>
  </si>
  <si>
    <t>DDHM</t>
  </si>
  <si>
    <t>028</t>
  </si>
  <si>
    <t>031</t>
  </si>
  <si>
    <t>032</t>
  </si>
  <si>
    <t>041</t>
  </si>
  <si>
    <t>042</t>
  </si>
  <si>
    <t>061</t>
  </si>
  <si>
    <t>Materiál na skladě</t>
  </si>
  <si>
    <t>112</t>
  </si>
  <si>
    <t>231</t>
  </si>
  <si>
    <t>236</t>
  </si>
  <si>
    <t>245</t>
  </si>
  <si>
    <t>Ceniny</t>
  </si>
  <si>
    <t>263</t>
  </si>
  <si>
    <t>Odběratelé</t>
  </si>
  <si>
    <t>311</t>
  </si>
  <si>
    <t>314</t>
  </si>
  <si>
    <t>315</t>
  </si>
  <si>
    <t>Dodavatelé</t>
  </si>
  <si>
    <t>321</t>
  </si>
  <si>
    <t>324</t>
  </si>
  <si>
    <t>331</t>
  </si>
  <si>
    <t>333</t>
  </si>
  <si>
    <t>Pohledávky za zaměstnanci</t>
  </si>
  <si>
    <t>ostatní nedaňové příjmy</t>
  </si>
  <si>
    <t>ministerstvo kultury</t>
  </si>
  <si>
    <t xml:space="preserve">MŠMT </t>
  </si>
  <si>
    <t>MPSV</t>
  </si>
  <si>
    <t>MD</t>
  </si>
  <si>
    <t>MMR</t>
  </si>
  <si>
    <t>MŽP</t>
  </si>
  <si>
    <t>MK</t>
  </si>
  <si>
    <t>ostatní přijaté vratky transferů</t>
  </si>
  <si>
    <t>přijaté nekapitálové příspěvky a náhrady</t>
  </si>
  <si>
    <t>přijaté splátky půjčených prostředků</t>
  </si>
  <si>
    <t>nedaňové příjmy ostatní</t>
  </si>
  <si>
    <t>kapitálové příjmy</t>
  </si>
  <si>
    <t xml:space="preserve">z toho </t>
  </si>
  <si>
    <t>Dotační příjmy rozpočtu kraje</t>
  </si>
  <si>
    <t>příspěvek na výkon státní správy</t>
  </si>
  <si>
    <t>Financování</t>
  </si>
  <si>
    <t>kap.</t>
  </si>
  <si>
    <t>běžné provozní výdaje (zastupitelstvo)</t>
  </si>
  <si>
    <t>běžné provozní výdaje krajského úřadu</t>
  </si>
  <si>
    <t>v resortu dopravy</t>
  </si>
  <si>
    <t>v resortu zdravotnictví</t>
  </si>
  <si>
    <t>odbor ekonomický</t>
  </si>
  <si>
    <t>odbor informatiky</t>
  </si>
  <si>
    <t>odbor investic a správy nemovitého majetku</t>
  </si>
  <si>
    <t>odbor regionálního rozvoje a evropských projektů</t>
  </si>
  <si>
    <t>odbor kancelář ředitele</t>
  </si>
  <si>
    <t>%plnění</t>
  </si>
  <si>
    <t>v resortu sociálních věcí</t>
  </si>
  <si>
    <t>odbor sociálních věcí</t>
  </si>
  <si>
    <t>LESNICKÝ FOND KRAJE</t>
  </si>
  <si>
    <t>FOND OCHRANY VOD KRAJE</t>
  </si>
  <si>
    <t>infrastruktura-spoluúčast kraje - rezerva</t>
  </si>
  <si>
    <t>program vodohospod. akcí - akce</t>
  </si>
  <si>
    <t>program vodohospod. akcí - rezerva</t>
  </si>
  <si>
    <t>KRIZOVÝ FOND KRAJE</t>
  </si>
  <si>
    <t>CELKEM</t>
  </si>
  <si>
    <t>ministerstvo životního prostředí</t>
  </si>
  <si>
    <t>ministerstvo financí</t>
  </si>
  <si>
    <t>345</t>
  </si>
  <si>
    <t>346</t>
  </si>
  <si>
    <t>347</t>
  </si>
  <si>
    <t>348</t>
  </si>
  <si>
    <t>349</t>
  </si>
  <si>
    <t>příspěvky na hospodaření v lesích - rezerva</t>
  </si>
  <si>
    <t>příspěvky na hospodaření v lesích - transfery</t>
  </si>
  <si>
    <t>335</t>
  </si>
  <si>
    <t>336</t>
  </si>
  <si>
    <t>342</t>
  </si>
  <si>
    <t>DPH</t>
  </si>
  <si>
    <t>343</t>
  </si>
  <si>
    <t>378</t>
  </si>
  <si>
    <t>Ostatní dlouhodobé závazky</t>
  </si>
  <si>
    <t>Peníze na cestě</t>
  </si>
  <si>
    <t>262</t>
  </si>
  <si>
    <t>341</t>
  </si>
  <si>
    <t>celkem</t>
  </si>
  <si>
    <t>SOCIÁLNÍ FOND KRAJE</t>
  </si>
  <si>
    <t>příspěvky na stravování</t>
  </si>
  <si>
    <t>odměny při životních jubileích</t>
  </si>
  <si>
    <t>příspěvek k penzijnímu připojištění</t>
  </si>
  <si>
    <t>předplatné a příspěvky na sportovní činnost</t>
  </si>
  <si>
    <t>předplatné a příspěvky na kulturní činnost</t>
  </si>
  <si>
    <t>sociální výpomoci a půjčky</t>
  </si>
  <si>
    <t>dary</t>
  </si>
  <si>
    <t>finanční rezerva SF</t>
  </si>
  <si>
    <t>Pěstitelské celky</t>
  </si>
  <si>
    <t>408</t>
  </si>
  <si>
    <t>Dlouhodobé poskytnuté zálohy</t>
  </si>
  <si>
    <t>465</t>
  </si>
  <si>
    <t>Dlouhodobé poskytnuté zálohy na transfery</t>
  </si>
  <si>
    <t>Dlouhodobé přijaté zálohy na transfery</t>
  </si>
  <si>
    <t>471</t>
  </si>
  <si>
    <t>472</t>
  </si>
  <si>
    <t>*</t>
  </si>
  <si>
    <t>odbor kancelář hejtmana</t>
  </si>
  <si>
    <t>odbor školství, mládeže, tělovýchovy a sportu</t>
  </si>
  <si>
    <t>odbor dopravy</t>
  </si>
  <si>
    <t>odbor kultury, památkové péče a cestovního ruchu</t>
  </si>
  <si>
    <t>odbor životního prostředí a zemědělství</t>
  </si>
  <si>
    <t>odbor zdravotnictví</t>
  </si>
  <si>
    <t>odbor územního plánování a stavebního řádu</t>
  </si>
  <si>
    <t>odbor regionálního rozvoje a evrop. projektů</t>
  </si>
  <si>
    <t xml:space="preserve">DDNM </t>
  </si>
  <si>
    <t>Kulturní předměty</t>
  </si>
  <si>
    <t>Nedokončený DNM</t>
  </si>
  <si>
    <t>Nedokončený DHM</t>
  </si>
  <si>
    <t>Majetkové účasti v osobách s rozhodujícím vlivem</t>
  </si>
  <si>
    <t>Základní běžný účet územně samosprávných celků</t>
  </si>
  <si>
    <t xml:space="preserve">Běžné účty fondů územních samosprávných celků </t>
  </si>
  <si>
    <t>Jiné běžné účty</t>
  </si>
  <si>
    <t>Krátkodobé poskytnuté zálohy</t>
  </si>
  <si>
    <t>Jiné pohledávky z hlavní činnosti</t>
  </si>
  <si>
    <t>319</t>
  </si>
  <si>
    <t>Krátkodobé přijaté zálohy</t>
  </si>
  <si>
    <t>Zaměstnanci</t>
  </si>
  <si>
    <t>Jiné závazky vůči zaměstnancům</t>
  </si>
  <si>
    <t>344</t>
  </si>
  <si>
    <t>Závazky k osobám mimo vybrané vládní instituce</t>
  </si>
  <si>
    <t>Pohledávky za vybranými ústředními vládními institucemi</t>
  </si>
  <si>
    <t>Závazky k vybraným ústředním vládním institucím</t>
  </si>
  <si>
    <t>Pohledávky za vybranými místními vládními institucemi</t>
  </si>
  <si>
    <t>Závazky k vybraným místním vládním institucím</t>
  </si>
  <si>
    <t>Krátkodobé poskytnuté zálohy na transfery</t>
  </si>
  <si>
    <t>Krátkodobé přijaté zálohy na transfery</t>
  </si>
  <si>
    <t>Ostatní krátkodobé závazky</t>
  </si>
  <si>
    <t>Transfery na pořízení dlouhodobého majetku</t>
  </si>
  <si>
    <t>Oceň. rozdíly při prvotním použití metody</t>
  </si>
  <si>
    <t>Jiné oceňovací rozdíly</t>
  </si>
  <si>
    <t>Poskytnuté návratné fin. výpomoci dlouhodobé</t>
  </si>
  <si>
    <t>Vyřazené pohledávky</t>
  </si>
  <si>
    <t>407</t>
  </si>
  <si>
    <t>investiční dotace</t>
  </si>
  <si>
    <t>MZdr</t>
  </si>
  <si>
    <t>SFDI</t>
  </si>
  <si>
    <t>Státní fond dopravní infrastruktury</t>
  </si>
  <si>
    <t>ministerstvo zdravotnictví</t>
  </si>
  <si>
    <t>DOTAČNÍ FOND KRAJE</t>
  </si>
  <si>
    <t>kancelář hejtmana</t>
  </si>
  <si>
    <t>1.1 Podpora jednotek PO obcí Libereckého kraje</t>
  </si>
  <si>
    <t>1.2 Podpora Sdružení hasičů Čech, Moravy a Slezska</t>
  </si>
  <si>
    <t>regionální rozvoj,evrop. projekty a rozvoj venkova</t>
  </si>
  <si>
    <t>2.1 Program obnovy venkova</t>
  </si>
  <si>
    <t>2.2 Regionální inovační program</t>
  </si>
  <si>
    <t>2.5 Podpora regionál. výrobců, výrobků a tradič. řemesel</t>
  </si>
  <si>
    <t>resort školství, mládeže a zaměstnanosti</t>
  </si>
  <si>
    <t>4.1 Podpora volnočasových aktivit</t>
  </si>
  <si>
    <t>4.2 Komunitní funkce škol</t>
  </si>
  <si>
    <t>4.3 Specifická primární prevence rizikového chování</t>
  </si>
  <si>
    <t>4.5 Pedagogická asistence</t>
  </si>
  <si>
    <t>4.6 Vzdělání pro vyšší zaměstnanost</t>
  </si>
  <si>
    <t>resort dopravy</t>
  </si>
  <si>
    <t>6.1 Rozvoj cyklistické dopravy</t>
  </si>
  <si>
    <t>6.2 Zvýšení bezpečnosti provozu na pozemních komunikacích</t>
  </si>
  <si>
    <t>6.3 Podpora projektové přípravy</t>
  </si>
  <si>
    <t>6.4 Výchovné a vzdělávací programy</t>
  </si>
  <si>
    <t>resort cestovního ruchu, památkové péče a kultury</t>
  </si>
  <si>
    <t>7.1 Kulturní aktivity v Libereckém kraji</t>
  </si>
  <si>
    <t>7.2 Záchrana a obnova památek v Libereckém kraji</t>
  </si>
  <si>
    <t>7.3 Stavebně historický průzkum</t>
  </si>
  <si>
    <t>7.4 Archeologie</t>
  </si>
  <si>
    <t>resort životního prostředí a zemědělství</t>
  </si>
  <si>
    <t>8.1 Podpora ekologické výchovy a osvěty</t>
  </si>
  <si>
    <t xml:space="preserve">8.2 Podpora ochrany přírody a krajiny </t>
  </si>
  <si>
    <t>Název úvěru</t>
  </si>
  <si>
    <t>u k a z a t e l</t>
  </si>
  <si>
    <t>Vlastní příjmy rozpočtu kraje</t>
  </si>
  <si>
    <t>z nich</t>
  </si>
  <si>
    <t>daňové příjmy</t>
  </si>
  <si>
    <t>z toho</t>
  </si>
  <si>
    <t>podíl kraje na dani z přidané hodnoty</t>
  </si>
  <si>
    <t>podíl kraje na dani z příjmů fyzických osob vybírané srážkou</t>
  </si>
  <si>
    <t>podíl kraje na dani z příjmů fyzických osob  z podnikání</t>
  </si>
  <si>
    <t>podíl kraje na dani z příjmů fyzických osob ze závislé činnosti</t>
  </si>
  <si>
    <t>podíl kraje na dani z příjmů právnických osob</t>
  </si>
  <si>
    <t>správní poplatky vybírané krajem</t>
  </si>
  <si>
    <t>nedaňové příjmy</t>
  </si>
  <si>
    <t>příjmy z vlastní činnosti</t>
  </si>
  <si>
    <t>odvody příspěvkových organizací kraje</t>
  </si>
  <si>
    <t>příjmy z pronájmu majetku</t>
  </si>
  <si>
    <t>příjmy z úroků a realizace finančního majetku kraje</t>
  </si>
  <si>
    <t>přijaté sankční platby</t>
  </si>
  <si>
    <t>vyšší než rozpočtované příjmy</t>
  </si>
  <si>
    <t>nespecifikovaná rezerva Krizového fondu</t>
  </si>
  <si>
    <t>2.6 Podpora místní Agendy 21</t>
  </si>
  <si>
    <t xml:space="preserve">2.7 Program na podporu činnosti mateřských center </t>
  </si>
  <si>
    <t>Sam. hmotné  mov. věci a soubory hmotných mov. věcí</t>
  </si>
  <si>
    <t>036</t>
  </si>
  <si>
    <t>Pohledávky z přerozdělených daní</t>
  </si>
  <si>
    <t>Sociální zabezpečení</t>
  </si>
  <si>
    <t>Zdravotní pojištění</t>
  </si>
  <si>
    <t>337</t>
  </si>
  <si>
    <t>Daň z příjmů</t>
  </si>
  <si>
    <t>Jiný drobný dlouhodobý nehmotný majetek</t>
  </si>
  <si>
    <t>Jiný drobný dlouhodobý hmotný majetek</t>
  </si>
  <si>
    <t>994</t>
  </si>
  <si>
    <t>Opravné položky k odběratelům</t>
  </si>
  <si>
    <t>192</t>
  </si>
  <si>
    <t>025</t>
  </si>
  <si>
    <t>029</t>
  </si>
  <si>
    <t xml:space="preserve">Dlouhodobý hmotný majetek určený k prodeji </t>
  </si>
  <si>
    <t>Samostatné  hmotné movité věci  a soubory hmotných movitých věcí</t>
  </si>
  <si>
    <t>ostatní kapitálové příjmy</t>
  </si>
  <si>
    <t>příjmy z prodeje pozemků a nemovitostí</t>
  </si>
  <si>
    <t>neinvestiční transfery dle zákona o státním rozpočtu</t>
  </si>
  <si>
    <t>neinvestiční transfery z jiných rozpočtů</t>
  </si>
  <si>
    <t>neinvestiční transfery ze státního rozpočtu, ze státních fondů a Národního fondu</t>
  </si>
  <si>
    <t>investiční transfery ze státního rozpočtu, ze státních fondů a Národního fondu</t>
  </si>
  <si>
    <t>investiční transfery z jiných rozpočtů</t>
  </si>
  <si>
    <t>neinvestiční dotace</t>
  </si>
  <si>
    <t>neinvestiční dotace z VPS</t>
  </si>
  <si>
    <t xml:space="preserve">ostatní služby </t>
  </si>
  <si>
    <t>platby dle zákona o IZS</t>
  </si>
  <si>
    <t>4.20 Údržba, provoz a nájem sportovních zařízení</t>
  </si>
  <si>
    <t>4.21 Pravidelná činnost sport. a tělových. organizací</t>
  </si>
  <si>
    <t>4.22 Sport handicapovaných</t>
  </si>
  <si>
    <t>4.23 Sportovní akce</t>
  </si>
  <si>
    <t>4.24 Školní sport a tělovýchova</t>
  </si>
  <si>
    <t>4.25 Sportovní reprezentace kraje</t>
  </si>
  <si>
    <t>resort zdravotnictví</t>
  </si>
  <si>
    <t>výdaje na opatření na odstranění závadného stavu</t>
  </si>
  <si>
    <t>375</t>
  </si>
  <si>
    <t>Opravy předcházejících účetních období</t>
  </si>
  <si>
    <t>905</t>
  </si>
  <si>
    <t>příspěvky z rozpočtů obcí (dopravní obslužnost)</t>
  </si>
  <si>
    <t xml:space="preserve">dosažené úspory výdajových kapitol </t>
  </si>
  <si>
    <t>kontrolní mezisoučet rozboru příjmů</t>
  </si>
  <si>
    <t>Ostatní daně, poplatky a jiná obd. peněž. plnění</t>
  </si>
  <si>
    <t>Krátkodobé zprostředkování transferů</t>
  </si>
  <si>
    <t>909</t>
  </si>
  <si>
    <t>Celkem</t>
  </si>
  <si>
    <t>Kultura  skutečný stav</t>
  </si>
  <si>
    <t>CELKEM jmenovité projekty v rámci kapitoly 923 - Spolufinancování EU</t>
  </si>
  <si>
    <t>Kofinancování IROP a TOP</t>
  </si>
  <si>
    <t>Operační program Výzkum, vývoj a vzdělávání (OP VVV) 2014+</t>
  </si>
  <si>
    <t>poukázky</t>
  </si>
  <si>
    <t>4.4 Soutěže a podpora talentovaných dětí a mládeže</t>
  </si>
  <si>
    <t>4.7 Podpora kompenz.pomůcek pro žáky s podpůrnými opatřeními</t>
  </si>
  <si>
    <t>3.4 Údržba, provoz a nájem sportovních zařízení</t>
  </si>
  <si>
    <t>7.5 Poznáváme kulturu</t>
  </si>
  <si>
    <t>9.1 Podpora ozdravných a rekondičních pobytů pro ZTP</t>
  </si>
  <si>
    <t>9.2 Podpora preventivních a léčebných projektů</t>
  </si>
  <si>
    <t>9.3 Podpora osob se zdravotním postižením</t>
  </si>
  <si>
    <t>č.řádku</t>
  </si>
  <si>
    <t>účetní závěrka</t>
  </si>
  <si>
    <t>do rezervního fondu</t>
  </si>
  <si>
    <t>do fondu odměn</t>
  </si>
  <si>
    <t>nerozděleno /krytí ztráty předchozích let</t>
  </si>
  <si>
    <t>Gymnázium, Česká Lípa, Žitavská 2969</t>
  </si>
  <si>
    <t>Gymnázium F.X.Šaldy, Liberec 11, Partyzánská 530/3</t>
  </si>
  <si>
    <t>Gymnázium, Frýdlant, Mládeže 884</t>
  </si>
  <si>
    <t>Gymnázium Ivana Olbrachta, Semily, Nad Špejcharem 574</t>
  </si>
  <si>
    <t>Gymnázium, Turnov, Jana Palacha 804</t>
  </si>
  <si>
    <t>Gymnázium a Střední odborná škola, Jilemnice, Tkalcovská 460</t>
  </si>
  <si>
    <t>Gymnázium  a Střední odborná škola pedagogická, Liberec, Jeronýmova 27</t>
  </si>
  <si>
    <t>Obchodní akademie, Česká Lípa, nám. Osvobození 422</t>
  </si>
  <si>
    <t>Vyšší odborná škola mezinárodního obchodu a Obchodní akademie, Jablonec nad Nisou</t>
  </si>
  <si>
    <t>Obchodní akademie a Jazyková škola s právem státní jazykové zkoušky, Liberec, Šamánkova 500/8</t>
  </si>
  <si>
    <t>Střední průmyslová škola, Česká Lípa, Havlíčkova 426</t>
  </si>
  <si>
    <t>Střední průmyslová škola stavební, Liberec 1, Sokolovské nám. 14</t>
  </si>
  <si>
    <t xml:space="preserve">Střední průmyslová škola strojní a elektrotechnická a Vyšší odborná škola, Liberec 1, Masarykova 3 </t>
  </si>
  <si>
    <t>Střední umělecko průmyslová škola a Vyšší odborná škola, Jablonec nad Nisou, Horní náměstí 1</t>
  </si>
  <si>
    <t>Střední uměleckoprůmyslová škola a Vyšší odborná škola Turnov, Skálova 373</t>
  </si>
  <si>
    <t>Střední zdravotnická škola a Vyšší odborná škola zdravotnická, Liberec, Kostelní 9</t>
  </si>
  <si>
    <t>Střední zdravotnická škola, Turnov, 28. října 1390</t>
  </si>
  <si>
    <t>Střední škola strojní, stavební a dopravní, Liberec II, Truhlářská 360/3</t>
  </si>
  <si>
    <t>Integrovaná střední škola Semily, 28. října 607</t>
  </si>
  <si>
    <t>Integrovaná střední škola, Vysoké nad Jizerou, Dr. Farského 300</t>
  </si>
  <si>
    <t>Střední průmyslová škola technická, Jablonec nad Nisou, Belgická 4852</t>
  </si>
  <si>
    <t>Střední škola gastronomie a služeb, Liberec II, Dvorská 447/29</t>
  </si>
  <si>
    <t>Střední škola hospodářská a lesnická Frýdlant, Bělíkova 1387</t>
  </si>
  <si>
    <t>Střední odborná škola  Liberec, Jablonecká 999</t>
  </si>
  <si>
    <t>Obchodní akademie, Hotelová škola a Střední odborná škola Turnov, Zborovská 519</t>
  </si>
  <si>
    <t>Základní škola a mateřská škola logopedická Liberec, E. Krásnohorské 921</t>
  </si>
  <si>
    <t>Základní škola a Mateřská škola pro tělesně postižené Liberec, Lužická 920/7</t>
  </si>
  <si>
    <t>Základní škola  Jablonec nad Nisou, Liberecká 1734/31</t>
  </si>
  <si>
    <t>ZŠ a MŠ při dětské léčebně, Cvikov, Ústavní 531</t>
  </si>
  <si>
    <t>Základní škola a Mateřská škola při nemocnici, Liberec, Husova 357/10</t>
  </si>
  <si>
    <t>Základní škola  a Mateřská škola, Jablonec nad Nisou, Kamenná 404/4</t>
  </si>
  <si>
    <t>Základní škola, Tanvald, Údolí Kamenice 238</t>
  </si>
  <si>
    <t>Základní škola a Mateřská škola, Jilemnice, Komenského 103</t>
  </si>
  <si>
    <t>Dětský domov, Česká Lípa, Mariánská 570</t>
  </si>
  <si>
    <t>Dětský domov, Jablonné v Podještědí, Zámecká 1</t>
  </si>
  <si>
    <t>Dětský domov, Základní škola a Mateřská škola, Krompach 47</t>
  </si>
  <si>
    <t>Dětský domov, Dubá-Deštná 6</t>
  </si>
  <si>
    <t>Dětský domov, Jablonec nad Nisou, Pasecká 20</t>
  </si>
  <si>
    <t>Dětský domov, Frýdlant, Větrov 3005</t>
  </si>
  <si>
    <t>Pedagogicko-psychologická poradna, Jablonec nad Nisou, Palackého 48</t>
  </si>
  <si>
    <t>Pedagogicko-psychologická poradna,  Liberec, Truhlářská 3</t>
  </si>
  <si>
    <t>příspěvkové organizace v resortu školství celkem</t>
  </si>
  <si>
    <r>
      <t xml:space="preserve">procentní podíl přídělů do fondů z celkového hospodářského výsledku* </t>
    </r>
    <r>
      <rPr>
        <b/>
        <sz val="9"/>
        <rFont val="Arial"/>
        <family val="2"/>
        <charset val="238"/>
      </rPr>
      <t>(%) - resort školství</t>
    </r>
  </si>
  <si>
    <t>Domov Sluneční dvůr Jestřebí 126</t>
  </si>
  <si>
    <t>Služby sociální péče TEREZA, Benešov u Semil</t>
  </si>
  <si>
    <t>Domov důchodců Sloup v Čechách</t>
  </si>
  <si>
    <t>Domov důchodců Rokytnice nad Jizerou, Dolní 291</t>
  </si>
  <si>
    <t>Domov důchodců Velké Hamry</t>
  </si>
  <si>
    <t>Domov důchodců Český Dub</t>
  </si>
  <si>
    <t>Domov důchodců Jindřichovice pod Smrkem</t>
  </si>
  <si>
    <t>Domov a centrum aktivity Hodkovice nad Mohelkou</t>
  </si>
  <si>
    <t>Domov a centrum denních služeb Jablonec nad Nisou</t>
  </si>
  <si>
    <t>Dětské centrum Liberec</t>
  </si>
  <si>
    <t>příspěvkové organizace v resortu sociálních věcí celkem</t>
  </si>
  <si>
    <r>
      <t xml:space="preserve">procentní podíl přídělů do fondů z celkového hospodářského výsledku* </t>
    </r>
    <r>
      <rPr>
        <b/>
        <sz val="9"/>
        <rFont val="Arial"/>
        <family val="2"/>
        <charset val="238"/>
      </rPr>
      <t>(%) - resort sociálních věcí</t>
    </r>
  </si>
  <si>
    <t xml:space="preserve">Krajská správa silnic Libereckého kraje, Liberec 6, České mládeže 632/32 </t>
  </si>
  <si>
    <t>příspěvkové organizace v resortu dopravy celkem</t>
  </si>
  <si>
    <r>
      <t xml:space="preserve">procentní podíl přídělů do fondů z celkového hospodářského výsledku* </t>
    </r>
    <r>
      <rPr>
        <b/>
        <sz val="9"/>
        <rFont val="Arial"/>
        <family val="2"/>
        <charset val="238"/>
      </rPr>
      <t>(%) - resort dopravy</t>
    </r>
  </si>
  <si>
    <t>Krajská vědecká knihovna Liberec, Rumjancevova 1362/1</t>
  </si>
  <si>
    <t xml:space="preserve">Severočeské muzeum Liberec, Masarykova 11 </t>
  </si>
  <si>
    <t>Oblastní galerie Liberec, U Tiskárny 1</t>
  </si>
  <si>
    <t>Vlastivědné muzeum a galerie v České Lípě, nám. Osvobození 297</t>
  </si>
  <si>
    <t>Muzeum Českého ráje v Turnově</t>
  </si>
  <si>
    <r>
      <t xml:space="preserve">procentní podíl přídělů do fondů z celkového hospodářského výsledku* </t>
    </r>
    <r>
      <rPr>
        <b/>
        <sz val="9"/>
        <rFont val="Arial"/>
        <family val="2"/>
        <charset val="238"/>
      </rPr>
      <t>(%) - resort kultury</t>
    </r>
  </si>
  <si>
    <t>Středisko ekologické výchovy LK, Oldřichov v Hájích 5</t>
  </si>
  <si>
    <t>příspěvkové organizace v resortu životního prostředí celkem</t>
  </si>
  <si>
    <t>Léčebna respiračních nemocí Cvikov</t>
  </si>
  <si>
    <t>Zdravotnická záchranná služba LK</t>
  </si>
  <si>
    <t>příspěvkové organizace v resortu zdravotnictví celkem</t>
  </si>
  <si>
    <t>příspěvkové organizace zřízené krajem celkem</t>
  </si>
  <si>
    <r>
      <t xml:space="preserve">procentní podíl přídělů do fondů z celkového hospodářského výsledku všech PO* </t>
    </r>
    <r>
      <rPr>
        <b/>
        <sz val="9"/>
        <rFont val="Arial"/>
        <family val="2"/>
        <charset val="238"/>
      </rPr>
      <t>(%)</t>
    </r>
  </si>
  <si>
    <t>Střední škola řemesel a služeb, Jablonec nad Nisou, Smetanova 66</t>
  </si>
  <si>
    <t>Domov Raspenava</t>
  </si>
  <si>
    <t>APOSS Liberec</t>
  </si>
  <si>
    <t>LIBERECKÝ KRAJ</t>
  </si>
  <si>
    <t>Zastupitelstvo</t>
  </si>
  <si>
    <t>odměny včetně pojistného (uvolnění a neuvol. členové zast. LK)</t>
  </si>
  <si>
    <t>Krajský úřad</t>
  </si>
  <si>
    <t>Účelové příspěvky PO</t>
  </si>
  <si>
    <t>v resortu školství</t>
  </si>
  <si>
    <t>v resortu kultury</t>
  </si>
  <si>
    <t>Příspěvkové organizace kraje</t>
  </si>
  <si>
    <t>v resortu životního prostředí</t>
  </si>
  <si>
    <t xml:space="preserve">odbor školství, mládeže, tělovýchovy a sportu </t>
  </si>
  <si>
    <t xml:space="preserve">odbor právní </t>
  </si>
  <si>
    <t>Účelové neinvestiční dotace - školství</t>
  </si>
  <si>
    <t>Transfery</t>
  </si>
  <si>
    <t>Pokladní správa</t>
  </si>
  <si>
    <t>finanční rezervy kraje</t>
  </si>
  <si>
    <t>Spolufinancování EU</t>
  </si>
  <si>
    <t>Úvěry</t>
  </si>
  <si>
    <t xml:space="preserve">Sociální fond </t>
  </si>
  <si>
    <t>Dotační fond kraje</t>
  </si>
  <si>
    <t>Krizový fond kraje</t>
  </si>
  <si>
    <t>Fond ochrany vod kraje</t>
  </si>
  <si>
    <t>Kapitola 304 - Úřad vlády</t>
  </si>
  <si>
    <t>p.č.</t>
  </si>
  <si>
    <t>úč.zn.</t>
  </si>
  <si>
    <t>účel dotace (v Kč)</t>
  </si>
  <si>
    <t>poskytnuto</t>
  </si>
  <si>
    <t>nečerpáno</t>
  </si>
  <si>
    <t>04001</t>
  </si>
  <si>
    <t>úřad vlády celkem</t>
  </si>
  <si>
    <t>Kapitola 313 - Ministerstvo práce a sociálních věcí</t>
  </si>
  <si>
    <t>ministerstvo práce a sociálních věcí celkem</t>
  </si>
  <si>
    <t>Kapitola 327 - Ministerstvo dopravy</t>
  </si>
  <si>
    <t>ministerstvo dopravy celkem</t>
  </si>
  <si>
    <t>Kapitola 333 - Ministerstvo školství a mládeže</t>
  </si>
  <si>
    <t>Soutěže a přehlídky</t>
  </si>
  <si>
    <t>Přímé náklady na vzdělávání</t>
  </si>
  <si>
    <t>ministerstvo školství a mládeže celkem</t>
  </si>
  <si>
    <t>Pozn. Ve sloupci nečerpáno jsou vykázány prostředky, které byly skutečně vráceny v rámci finančního vypořádání zpět poskytovatelům</t>
  </si>
  <si>
    <t>Kapitola 334 - Ministerstvo kultury</t>
  </si>
  <si>
    <t>Dotace na kulturní aktivity</t>
  </si>
  <si>
    <t>ministerstvo kultury celkem</t>
  </si>
  <si>
    <t>Kapitola 335 - Ministerstvo zdravotnictví</t>
  </si>
  <si>
    <t>Kapitola 398 - Všeobecná pokladní správa</t>
  </si>
  <si>
    <t>všeobecná pokladní správa celkem</t>
  </si>
  <si>
    <t>účelové neinvestiční dotace</t>
  </si>
  <si>
    <t>kap</t>
  </si>
  <si>
    <t>název</t>
  </si>
  <si>
    <t>souhrn dotací (v Kč)</t>
  </si>
  <si>
    <t>ÚV</t>
  </si>
  <si>
    <t>úřad vlády</t>
  </si>
  <si>
    <t>ministerstvo školství a mládeže</t>
  </si>
  <si>
    <t xml:space="preserve">poskytovatelé dotací </t>
  </si>
  <si>
    <t>účelové investiční dotace</t>
  </si>
  <si>
    <t>účelové dotace celkem</t>
  </si>
  <si>
    <t>k vypořádání v následujících rozpočtových obdobích  po skončení realizace projektu, resp. zpětné proplacení</t>
  </si>
  <si>
    <t>Kapitola 315 - Ministerstvo životního prostředí</t>
  </si>
  <si>
    <t>ministerstvo životního prostředí celkem</t>
  </si>
  <si>
    <t>Kapitola 317 - Ministerstvo pro místní rozvoj</t>
  </si>
  <si>
    <t>ministerstvo pro místní rozvoj celkem</t>
  </si>
  <si>
    <t>OP VVV P 03 - CZ, neinv.</t>
  </si>
  <si>
    <t>OP VVV P 03 - EU, neinv.</t>
  </si>
  <si>
    <t>souhrn dotací</t>
  </si>
  <si>
    <t>ministerstvo pro místní rozvoj</t>
  </si>
  <si>
    <t>Č. řádku</t>
  </si>
  <si>
    <t>poplatky a odvody v oblasti životního prostředí</t>
  </si>
  <si>
    <t>NF</t>
  </si>
  <si>
    <t>Gymnázium a Obchodní akademie, Tanvald, Školní 305</t>
  </si>
  <si>
    <t xml:space="preserve">Střední škola a Mateřská škola, Liberec, Na Bojišti 15 </t>
  </si>
  <si>
    <t>Pedagogicko-psychologická poradna a speciálně pedagogické centrum, Semily, Nádražní 213</t>
  </si>
  <si>
    <t>8.4 Podpora dlouhodobé práce s mládeží v obl. ŽP a zemědělství</t>
  </si>
  <si>
    <t>8.5 Podpora předcházení vzniku odpadů</t>
  </si>
  <si>
    <t>v resortu kancelář ředitele</t>
  </si>
  <si>
    <t>ministerstvo zdravotnictví celkem</t>
  </si>
  <si>
    <t>IROP – program č. 117030 – CZ – inv.</t>
  </si>
  <si>
    <t>IROP – program č. 117030 – EU – inv.</t>
  </si>
  <si>
    <t>Národní fond</t>
  </si>
  <si>
    <t>Národní fond celkem</t>
  </si>
  <si>
    <t>Mezinárodní instituce</t>
  </si>
  <si>
    <t>mezinárodní instituce celkem</t>
  </si>
  <si>
    <t>mezinárodní instituce</t>
  </si>
  <si>
    <t>Disponibilní zdroje určené k zapojení</t>
  </si>
  <si>
    <t>Lesnický fond kraje</t>
  </si>
  <si>
    <t>Kapitálové výdaje</t>
  </si>
  <si>
    <t>PŘEHLED</t>
  </si>
  <si>
    <t>Č. ř.</t>
  </si>
  <si>
    <t>Skutečný stav v Kč</t>
  </si>
  <si>
    <t>Účetní stav v Kč</t>
  </si>
  <si>
    <t>Rozdíl v Kč</t>
  </si>
  <si>
    <t>Poskytnuté zálohy na DHM</t>
  </si>
  <si>
    <t>052</t>
  </si>
  <si>
    <t>Ostatní DFM</t>
  </si>
  <si>
    <t>069</t>
  </si>
  <si>
    <t>Oprávky ke SHMV a souborům HMV</t>
  </si>
  <si>
    <t>Opravné položky k jiným pohledávkám z hl. činnosti</t>
  </si>
  <si>
    <t>Pokladna</t>
  </si>
  <si>
    <t>261</t>
  </si>
  <si>
    <t>1.3 Dotace obcím na činnost JPO II k programu MV ČR</t>
  </si>
  <si>
    <t>1.4 Prevence kriminality</t>
  </si>
  <si>
    <t>resort sociálních věcí</t>
  </si>
  <si>
    <t>5.2 Podpora rozvoje sociálních služeb</t>
  </si>
  <si>
    <t>investiční přijaté transfery ze zahraničí</t>
  </si>
  <si>
    <t>investiční přijaté transfery od mezinár.institucí</t>
  </si>
  <si>
    <t>MV</t>
  </si>
  <si>
    <t>Úřad vlády</t>
  </si>
  <si>
    <t xml:space="preserve">Působnosti </t>
  </si>
  <si>
    <t xml:space="preserve"> rekapitulace účelové neinvestiční a investiční dotace</t>
  </si>
  <si>
    <t>IROP – program č. 117030 – CZ – neinv.</t>
  </si>
  <si>
    <t>IROP – program č. 117030 – EU – neinv.</t>
  </si>
  <si>
    <t>Státní fond dopravní infrastruktury celkem</t>
  </si>
  <si>
    <t>Financování dopravní infrastruktury - investice</t>
  </si>
  <si>
    <t>Program přeshranič. spolupráce ČR–Polsko–EU,neinv.</t>
  </si>
  <si>
    <t>druh</t>
  </si>
  <si>
    <t>Ostatní dlouhodobá podmíněná pasiva</t>
  </si>
  <si>
    <t xml:space="preserve">Školství  skutečný stav </t>
  </si>
  <si>
    <t xml:space="preserve"> Jmenovitý seznam akcí spolufinancovaných z prostředků EU                                                                                        (včetně spolufinancování Libereckého kraje)</t>
  </si>
  <si>
    <t>MZe</t>
  </si>
  <si>
    <t>5.1 Podpora integrace národnostních menšin a cizinců</t>
  </si>
  <si>
    <t>8.6 podpora retence vody v krajině</t>
  </si>
  <si>
    <t xml:space="preserve">dary, vratky dotací a sankční platby </t>
  </si>
  <si>
    <t>DHM ostatní</t>
  </si>
  <si>
    <t>příjmy z fin.vypořádání milulých let mezi krajem a obcemi</t>
  </si>
  <si>
    <t xml:space="preserve">investiční přijaté transfery od obcí </t>
  </si>
  <si>
    <t>Opravné položky k peněžním operacím nemající charakter příjmů a výdajů</t>
  </si>
  <si>
    <t>přijaté dary - převod ze sbírky</t>
  </si>
  <si>
    <t>7.7 Podpora cestovního ruchu v turistických oblastech</t>
  </si>
  <si>
    <t>7.8 Podpora infocenter</t>
  </si>
  <si>
    <t>7.9 Podpora nadregionálních témat a produktů CR</t>
  </si>
  <si>
    <t>oddělení veřejných zakázek</t>
  </si>
  <si>
    <t>Účelové investiční dotace - školství</t>
  </si>
  <si>
    <t>tabulková část</t>
  </si>
  <si>
    <t>ostatní přijaté transfery od rozp. územní úrovně</t>
  </si>
  <si>
    <r>
      <rPr>
        <sz val="8"/>
        <color indexed="10"/>
        <rFont val="Arial"/>
        <family val="2"/>
        <charset val="238"/>
      </rPr>
      <t>**</t>
    </r>
    <r>
      <rPr>
        <sz val="8"/>
        <rFont val="Arial"/>
        <family val="2"/>
        <charset val="238"/>
      </rPr>
      <t xml:space="preserve"> k 30.6.2016 realizována mimořádná úhrada spláky ve výši 50 000 tis. Kč a k 30.9.2018 realizována 2. mimořádná úhrada splátky ve výši  50 000 tis. Kč </t>
    </r>
  </si>
  <si>
    <t>Modernizace KNL - Etapa č. 1 - úvěr (tranže úvěru dle návrhu Deloitte)</t>
  </si>
  <si>
    <t>Modernizace KNL - Etapa č. 1 - roční splátka jistiny úvěru (od roku 2026)</t>
  </si>
  <si>
    <t>Významné akce</t>
  </si>
  <si>
    <t>odbor dopravní oblsužnosti</t>
  </si>
  <si>
    <t>pokračování</t>
  </si>
  <si>
    <t>"cizí" prostředky a vratky jiným poskytovatelům</t>
  </si>
  <si>
    <t>Pořizovaný DFM</t>
  </si>
  <si>
    <t>043</t>
  </si>
  <si>
    <t>Oprávky k ostatnímu DHM</t>
  </si>
  <si>
    <t>089</t>
  </si>
  <si>
    <t>Pohledávky za osobami mimo vybrané vládní institucemi</t>
  </si>
  <si>
    <t>Závazky z upsaných nesplacených cenných papírů a podílů</t>
  </si>
  <si>
    <t>368</t>
  </si>
  <si>
    <t xml:space="preserve">  </t>
  </si>
  <si>
    <r>
      <t xml:space="preserve">Komplexní revitalizace mostů na silnicích II. a III. tř. na území LK - roční splátka jistiny </t>
    </r>
    <r>
      <rPr>
        <sz val="8"/>
        <color indexed="10"/>
        <rFont val="Arial"/>
        <family val="2"/>
        <charset val="238"/>
      </rPr>
      <t>**</t>
    </r>
  </si>
  <si>
    <r>
      <t xml:space="preserve">Modernizace KNL - Etapa č. 1 - úroky </t>
    </r>
    <r>
      <rPr>
        <sz val="8"/>
        <color indexed="10"/>
        <rFont val="Arial"/>
        <family val="2"/>
        <charset val="238"/>
      </rPr>
      <t>***</t>
    </r>
  </si>
  <si>
    <t>obchodní společnost</t>
  </si>
  <si>
    <t>%</t>
  </si>
  <si>
    <t>nominální hodnota celkem</t>
  </si>
  <si>
    <t>hodnota vkladů celkem</t>
  </si>
  <si>
    <t xml:space="preserve">vklad majetku </t>
  </si>
  <si>
    <t>finanční vklad</t>
  </si>
  <si>
    <t>Krajská nemocnice Liberec, a.s.</t>
  </si>
  <si>
    <t>Nemocnice s poliklinikou Česká Lípa, a.s.</t>
  </si>
  <si>
    <t>Silnice LK a.s.</t>
  </si>
  <si>
    <t>414 109 706,45</t>
  </si>
  <si>
    <t>KORID LK, spol. s r.o. Liberec</t>
  </si>
  <si>
    <t>Autobusy LK, s.r.o.</t>
  </si>
  <si>
    <t xml:space="preserve">Krajská nemocnice Liberec a.s., příplatek mimo vlastní kapitál - a.s. </t>
  </si>
  <si>
    <t>Nemocnice s poliklinikou Česká Lípa, a.s., příplatek mimo vlastní kapitál</t>
  </si>
  <si>
    <t>Autobusy LK, s.r.o., příplatek mimo vlastní kapitál</t>
  </si>
  <si>
    <t>Celkem majetkové účasti v osobách s rozhodujícím vlivem</t>
  </si>
  <si>
    <t>ČSAD Liberec, a.s. - kmenové akcie, darovací smlouva od LIAD s.r.o.</t>
  </si>
  <si>
    <t>ČSAD Liberec, a.s. - kmenové akcie a dohoda o započtení pohledávek</t>
  </si>
  <si>
    <t>ČSAD Liberec, a.s. - kmenové akcie + Dohoda o narovnání a vypořádání vzájemných pohledávek a závazků</t>
  </si>
  <si>
    <t>ČSAD Liberec, a.s. - příplatek mimo základní kapitál</t>
  </si>
  <si>
    <t>MMN, a.s. - kupní smlouva o převodu akcií v MMN, a.s. - s městem Semily a Jilemnice</t>
  </si>
  <si>
    <t>MMN, a.s. dobrovloný příplatek mimo základní kapitál</t>
  </si>
  <si>
    <t>Ostatní dlouhodobý finanční majetek</t>
  </si>
  <si>
    <t>odbor ekonomický - rezervy programů DF</t>
  </si>
  <si>
    <t xml:space="preserve">7.10 Infrastruktura cestovního ruchu   </t>
  </si>
  <si>
    <t>výdaje na opatření k nápravě ekologické újmy</t>
  </si>
  <si>
    <t>stav                           k 31. 12. 2017</t>
  </si>
  <si>
    <t>stav                           k 31. 12. 2016</t>
  </si>
  <si>
    <t>stav                   k 31. 12. 2018</t>
  </si>
  <si>
    <t>stav                  k 31. 12. 2019</t>
  </si>
  <si>
    <t>stav                                        k 31. 12. 2020</t>
  </si>
  <si>
    <t>stav                  k 31. 12. 2021</t>
  </si>
  <si>
    <t>ARR Agentura regionálního rozvoje,               s r.o. Liberec</t>
  </si>
  <si>
    <t>Pedagogicko-psychologická poradna, Česká Lípa, Havlíčkova 443</t>
  </si>
  <si>
    <t>Střední škola, Lomnice nad popelkou, Antala Staška 213</t>
  </si>
  <si>
    <t>Střední zdravotnická škola a Střední odborná škola, Česká Lípa</t>
  </si>
  <si>
    <t>Střední uměleckoprůmyslová škola sklářská, Železný brod, Smetanovo zátiší 470</t>
  </si>
  <si>
    <t>Střední uměleckoprůmyslová škola sklářská Kamenický Šenov, Havlíčkova 57</t>
  </si>
  <si>
    <t>Speciálně pedagogické centrum logopedické a surdopedické</t>
  </si>
  <si>
    <t>Základní škola speciální Semily, Nádražní 213</t>
  </si>
  <si>
    <t>Zoo Liberec</t>
  </si>
  <si>
    <r>
      <t xml:space="preserve">procentní podíl přídělů do fondů z celkového hospodářského výsledku* </t>
    </r>
    <r>
      <rPr>
        <b/>
        <sz val="9"/>
        <rFont val="Arial"/>
        <family val="2"/>
        <charset val="238"/>
      </rPr>
      <t>(%) - resort zdravotnictví</t>
    </r>
  </si>
  <si>
    <t>Jedličkův ústav</t>
  </si>
  <si>
    <t>Vyšší odborná škola sklářská a Střední škola, Nový Bor, Wolkerova 316</t>
  </si>
  <si>
    <t>333 737 174,00</t>
  </si>
  <si>
    <t>Úhrada úroků, poplatků a výdaje za rezervaci zdrojů</t>
  </si>
  <si>
    <t xml:space="preserve">Zadluženost kraje CELKEM (nesplacený zůstatek jistin, závazků) </t>
  </si>
  <si>
    <r>
      <t xml:space="preserve">Komplexní revitalizace mostů na silnicích II. a III. tř. na území LK     </t>
    </r>
    <r>
      <rPr>
        <b/>
        <sz val="8"/>
        <rFont val="Arial"/>
        <family val="2"/>
        <charset val="238"/>
      </rPr>
      <t xml:space="preserve"> </t>
    </r>
  </si>
  <si>
    <r>
      <t xml:space="preserve">Revitalizace pozemních komunikací na území LK    </t>
    </r>
    <r>
      <rPr>
        <b/>
        <sz val="8"/>
        <rFont val="Arial"/>
        <family val="2"/>
        <charset val="238"/>
      </rPr>
      <t xml:space="preserve"> </t>
    </r>
  </si>
  <si>
    <t>MPO</t>
  </si>
  <si>
    <t xml:space="preserve">Daňové příjmy kraje </t>
  </si>
  <si>
    <t>přijaté sankce, náhrady a vratky od obcí</t>
  </si>
  <si>
    <t>Kapitola 322 - Ministerstvo průmyslu a obchdu</t>
  </si>
  <si>
    <t>ministerstvo průmyslu a obchodu</t>
  </si>
  <si>
    <t xml:space="preserve"> v tom: Zůstatek Fondu Turow běžného roku</t>
  </si>
  <si>
    <r>
      <rPr>
        <sz val="8"/>
        <color indexed="10"/>
        <rFont val="Arial"/>
        <family val="2"/>
        <charset val="238"/>
      </rPr>
      <t>*</t>
    </r>
    <r>
      <rPr>
        <sz val="8"/>
        <rFont val="Arial"/>
        <family val="2"/>
        <charset val="238"/>
      </rPr>
      <t xml:space="preserve"> k 14.07.2022 realizována úhrada řádné splátky 46 875 tis. Kč a úhrada mimořádné splátky ve výši 187 470,9 tis. Kč</t>
    </r>
  </si>
  <si>
    <t>odbor silničního hospodářství</t>
  </si>
  <si>
    <t>FOND TURÓW</t>
  </si>
  <si>
    <t>příjem z prodeje ost. nemovit. věcí a jejich částí</t>
  </si>
  <si>
    <t>Fond Turów - ČR-PL</t>
  </si>
  <si>
    <t>v Kč</t>
  </si>
  <si>
    <t>Integrovaný regionální operační program (IROP)</t>
  </si>
  <si>
    <t>Silnice II/286 Jilemnice - Košťálov</t>
  </si>
  <si>
    <t>Silnice III/27246 Křižany po křižovatku s III/2784</t>
  </si>
  <si>
    <t>Silnice III/2784 Světlá pod Ještědem - Horní Hanychov - 1. etapa_Světlá pod Ještědem - Výpřež</t>
  </si>
  <si>
    <t>APOSS Liberec p.o. - výstavba domácností pro osoby se zdravotním postižením , Nová Ves</t>
  </si>
  <si>
    <t>Revitalizace dolního centra Liberce - Parkovací dům (Parkovací dům, Lávka a kultivace okolí sídla LK)</t>
  </si>
  <si>
    <t>Centrum odborného vzdělávání LK stavebnictví - SŠ Semily</t>
  </si>
  <si>
    <t>Centrum odborného vzdělávání pro obrábění kovů a vstřikování plastů - Střední škola strojní, stavební a dopravní, Liberec</t>
  </si>
  <si>
    <t>Centrum odborného vzdělávání LK zdravotnicko-sociální - SZŠ Turnov</t>
  </si>
  <si>
    <t>Silnice II/294 Rokytnice nad Jizerou (včetně humanizace)</t>
  </si>
  <si>
    <t>Silnice II/290 Roprachtice – Kořenov (zbylé úseky)</t>
  </si>
  <si>
    <t>Silnice II/286 Vítkovice, rekonstrukce silnice a opěrné zdi, 1. etapa</t>
  </si>
  <si>
    <t>Silnice II/292 Benešov u Semil – křižovatka s I/14 (2. etapa), úsek č. 1</t>
  </si>
  <si>
    <t>Silnice II/292 Semily, propojení Bořkovská – Brodská</t>
  </si>
  <si>
    <t>Silnice II/268 Lomnice nad Popelkou - Košťálov</t>
  </si>
  <si>
    <t xml:space="preserve">Silnice II/263 Valteřice - Horní Police </t>
  </si>
  <si>
    <t>ZZS LK - Výjezdová základna Hrádek nad Nisou</t>
  </si>
  <si>
    <t>ZZS LK - Výjezdová základna a záložní operační středisko Jablonec n. N.</t>
  </si>
  <si>
    <t>Rekonstrukce domova mládeže Zeyerova č.p. 31 pro potřeby ZŠ a MŚ pro tělesně postižené</t>
  </si>
  <si>
    <t>Operační program Životní prostředí (OP ŽP)</t>
  </si>
  <si>
    <t>v tom OP ŽP 2014+</t>
  </si>
  <si>
    <t>Snížení energetické náročnosti budovy - Základní škola speciální, Semily, Nádražní 213, p.o.</t>
  </si>
  <si>
    <t>Revitalizace zeleně - areál domova - Domov důchodců, Sloup v Čechách, p.o.</t>
  </si>
  <si>
    <t>FVE - Gymnázium Žitavská, Česká Lípa</t>
  </si>
  <si>
    <t>Frýdlantsko - biokoridor Supí Vrch - Bažantnice</t>
  </si>
  <si>
    <t>v tom</t>
  </si>
  <si>
    <t>Hudební kulturně kreativní centrum Lidové sady</t>
  </si>
  <si>
    <t>FVE - SPŠT Jablonec n. N. Belgická 4852</t>
  </si>
  <si>
    <t>FVE - SOŠ Liberec Jablonecká 999</t>
  </si>
  <si>
    <t>FVE - ZŠ a MŠ logopedická Liberec</t>
  </si>
  <si>
    <t>FVE - Domov důchodců Rokytnice nad Jizerou</t>
  </si>
  <si>
    <t>FVE - Obchodní akademie Česká Lípa</t>
  </si>
  <si>
    <t>FVE - SŠ gastronomie a služeb Liberec Dvorská</t>
  </si>
  <si>
    <t>FVE - KÚLK - budova D</t>
  </si>
  <si>
    <t>FVE - bývalé vojenské letiště Ralsko</t>
  </si>
  <si>
    <t>Naplňování krajského akčního plánu rozvoje vzdělávání Libereckého kraje II (NAKAP LK II)</t>
  </si>
  <si>
    <t>Silnice III/2716 Rynoltice - Hrádek nad Nisou</t>
  </si>
  <si>
    <t>IROP a TOP</t>
  </si>
  <si>
    <t>Modernizace KNL I. et. - úhrada úroků</t>
  </si>
  <si>
    <t>2.8 Podpora dodatečné instalace akum.nádoby-kotle</t>
  </si>
  <si>
    <t>stav pandemické pohotovosti (COVID-19)</t>
  </si>
  <si>
    <t>reko bývalého areálu Skloexport Liberec - ubytování</t>
  </si>
  <si>
    <t xml:space="preserve">přijatá dotace KACPU </t>
  </si>
  <si>
    <t>kompenzační příspěvek pro kraje - ubytování osob z Ukrajiny</t>
  </si>
  <si>
    <t xml:space="preserve">Výsledek hospodaření předch. účetních období </t>
  </si>
  <si>
    <t>432</t>
  </si>
  <si>
    <t>schválena dne</t>
  </si>
  <si>
    <t>1401</t>
  </si>
  <si>
    <t>1402</t>
  </si>
  <si>
    <t>1403</t>
  </si>
  <si>
    <t>1404</t>
  </si>
  <si>
    <t>1405</t>
  </si>
  <si>
    <t>1406</t>
  </si>
  <si>
    <t>1407</t>
  </si>
  <si>
    <t>1408</t>
  </si>
  <si>
    <t>1409</t>
  </si>
  <si>
    <t>1410</t>
  </si>
  <si>
    <t>1411</t>
  </si>
  <si>
    <t>1412</t>
  </si>
  <si>
    <t>1413</t>
  </si>
  <si>
    <t>1414</t>
  </si>
  <si>
    <t>1452</t>
  </si>
  <si>
    <t>1418</t>
  </si>
  <si>
    <t>1420</t>
  </si>
  <si>
    <t>1421</t>
  </si>
  <si>
    <t>1424</t>
  </si>
  <si>
    <t>1425</t>
  </si>
  <si>
    <t>1426</t>
  </si>
  <si>
    <t>1427</t>
  </si>
  <si>
    <t>1428</t>
  </si>
  <si>
    <t>1429</t>
  </si>
  <si>
    <t>1430</t>
  </si>
  <si>
    <t>1432</t>
  </si>
  <si>
    <t>1433</t>
  </si>
  <si>
    <t>1434</t>
  </si>
  <si>
    <t>1436</t>
  </si>
  <si>
    <t>1437</t>
  </si>
  <si>
    <t>1438</t>
  </si>
  <si>
    <t>1440</t>
  </si>
  <si>
    <t>1442</t>
  </si>
  <si>
    <t>1443</t>
  </si>
  <si>
    <t>1448</t>
  </si>
  <si>
    <t>1450</t>
  </si>
  <si>
    <t>1455</t>
  </si>
  <si>
    <t>1456</t>
  </si>
  <si>
    <t>1457</t>
  </si>
  <si>
    <t>1459</t>
  </si>
  <si>
    <t>1460</t>
  </si>
  <si>
    <t>1462</t>
  </si>
  <si>
    <t>1463</t>
  </si>
  <si>
    <t>1468</t>
  </si>
  <si>
    <t>1469</t>
  </si>
  <si>
    <t>1470</t>
  </si>
  <si>
    <t>1471</t>
  </si>
  <si>
    <t>1472</t>
  </si>
  <si>
    <t>1473</t>
  </si>
  <si>
    <t>1474</t>
  </si>
  <si>
    <t>1475</t>
  </si>
  <si>
    <t>1476</t>
  </si>
  <si>
    <t>1491</t>
  </si>
  <si>
    <t>1492</t>
  </si>
  <si>
    <t>1493</t>
  </si>
  <si>
    <t>1494</t>
  </si>
  <si>
    <t>1498</t>
  </si>
  <si>
    <t>ORG-NUM</t>
  </si>
  <si>
    <t>usnese- ním číslo</t>
  </si>
  <si>
    <t xml:space="preserve">Denní a pobytové sociální služby Česká Lípa </t>
  </si>
  <si>
    <t>č. ř.</t>
  </si>
  <si>
    <t>úč.znak</t>
  </si>
  <si>
    <t>Podpora koord.rom.poradců</t>
  </si>
  <si>
    <t>Výkon sociální práce</t>
  </si>
  <si>
    <t>Podpora poskyt. soc. služeb</t>
  </si>
  <si>
    <t>Přísp.pro děti vyžad.okamž.p.</t>
  </si>
  <si>
    <t>Sociální služby-řešení potřeb</t>
  </si>
  <si>
    <t>Dotace  ZOO a botan.zahrad.</t>
  </si>
  <si>
    <t>Program péče o krajinu</t>
  </si>
  <si>
    <t xml:space="preserve"> Kapitola 315 – Ministerstvo životního prostředí</t>
  </si>
  <si>
    <t>Ztráta dopravce z prov.veř.os.dr.dopr</t>
  </si>
  <si>
    <t>Národní plán obnovy - prevence digitální propasti</t>
  </si>
  <si>
    <t>Dotace pro soukr.školy a zař.</t>
  </si>
  <si>
    <t>Přímé nákl.pro sport.gymnázia</t>
  </si>
  <si>
    <t>OPŽP 2021-2027 – EU, neinv.</t>
  </si>
  <si>
    <t xml:space="preserve">spolufin.opatření řešení dopadů rozš. těžby Turów - akce </t>
  </si>
  <si>
    <t>infrastruktura-spoluúčast kraje - akce (kofinancování a individuální dotace)</t>
  </si>
  <si>
    <t>spolufin.opatření řešení dopadů rozš. těžby Turów - rezerva</t>
  </si>
  <si>
    <t>ostatní odvody z poskytvybraných činností a služeb (odb.způs.+ eurolicence)</t>
  </si>
  <si>
    <t>převod z účtu cizích prostředků</t>
  </si>
  <si>
    <t>OPŽP 2014-2020, prog. Č. 115 310 – EU, neinv.</t>
  </si>
  <si>
    <t>Kompenzační příspěvek pro kraje-ubytov.osob z UA</t>
  </si>
  <si>
    <t>Programy přeshraniční spolupráce - EU, neinv.</t>
  </si>
  <si>
    <t>ministerstvo financí - VPS</t>
  </si>
  <si>
    <t>Centrum intervenčních a psychosociálních služeb LK, Liberec 30</t>
  </si>
  <si>
    <t>v tom OP ŽP 2021+</t>
  </si>
  <si>
    <t>stav                k 31. 12.               2022</t>
  </si>
  <si>
    <r>
      <t xml:space="preserve">Revitalizace pozemních komunikací na území LK - roční splátka jistiny </t>
    </r>
    <r>
      <rPr>
        <sz val="8"/>
        <color rgb="FFFF0000"/>
        <rFont val="Arial"/>
        <family val="2"/>
        <charset val="238"/>
      </rPr>
      <t>*</t>
    </r>
  </si>
  <si>
    <t xml:space="preserve">Revitalizace pozemních komunikací na území LK - úvěr  </t>
  </si>
  <si>
    <r>
      <t xml:space="preserve">Komplexní revitalizace mostů na silnicích II. a III. tř. na území LK - úvěr </t>
    </r>
    <r>
      <rPr>
        <sz val="8"/>
        <color indexed="10"/>
        <rFont val="Arial"/>
        <family val="2"/>
        <charset val="238"/>
      </rPr>
      <t xml:space="preserve"> </t>
    </r>
  </si>
  <si>
    <t xml:space="preserve">č e r v e n   2 0 2 4 </t>
  </si>
  <si>
    <t>1/1</t>
  </si>
  <si>
    <t>1/2</t>
  </si>
  <si>
    <t>2/1</t>
  </si>
  <si>
    <t>2/2</t>
  </si>
  <si>
    <t>v resortu ekonomiky - rezerva</t>
  </si>
  <si>
    <t>3/1</t>
  </si>
  <si>
    <t>3/2</t>
  </si>
  <si>
    <t>3/3</t>
  </si>
  <si>
    <t>3/4</t>
  </si>
  <si>
    <t>3/5</t>
  </si>
  <si>
    <t>3/6</t>
  </si>
  <si>
    <t>4</t>
  </si>
  <si>
    <t xml:space="preserve">5/1 </t>
  </si>
  <si>
    <t xml:space="preserve">5/2 </t>
  </si>
  <si>
    <t xml:space="preserve">6/1 </t>
  </si>
  <si>
    <t xml:space="preserve">6/2 </t>
  </si>
  <si>
    <t xml:space="preserve">6/3  </t>
  </si>
  <si>
    <t xml:space="preserve">8/1 </t>
  </si>
  <si>
    <t xml:space="preserve">8/3 </t>
  </si>
  <si>
    <t>vratky dotací</t>
  </si>
  <si>
    <t>18</t>
  </si>
  <si>
    <t>převod do rozpočtu za výdaje realizované z jiných účtů</t>
  </si>
  <si>
    <t>investiční a neinvestiční transfery</t>
  </si>
  <si>
    <t>nouzový stav I. - Ukrajina - KACPU</t>
  </si>
  <si>
    <t>náhrada za ubytování UA uprchlíků poskytovaná ubytovatelům</t>
  </si>
  <si>
    <t>opatření k řešení dopadů dolu Turow - výdaje kryté inaksovanými úroky</t>
  </si>
  <si>
    <t>Provázející učitelé ve školách</t>
  </si>
  <si>
    <t>Ukrajinský asistent pedagoga ve školách</t>
  </si>
  <si>
    <t>Podpora výchovně vzdělávacích aktivit v muzejích</t>
  </si>
  <si>
    <t>Podp.expozic a výstavních projektů</t>
  </si>
  <si>
    <t>Ochrana kulturních statků před nepříznívými vlivy</t>
  </si>
  <si>
    <t>Národní plán obnovy - neinvestice</t>
  </si>
  <si>
    <t>Veřejné informační služby knihoven - neinv.</t>
  </si>
  <si>
    <t>Akviziční fond - investice</t>
  </si>
  <si>
    <t>ISO II/C výkupy předmětů</t>
  </si>
  <si>
    <t>Zajištění mimořádných a krizových situací</t>
  </si>
  <si>
    <t>OP Zaměstnanost 2014+ CZ,neinv.</t>
  </si>
  <si>
    <t>OP Zaměstnanost plus 2021+ CZ,neinv.</t>
  </si>
  <si>
    <t>OP Zaměstnanost 2014+ EU,neinv.</t>
  </si>
  <si>
    <t>OP Zaměstnanost plus 2021+ EU,neinv.</t>
  </si>
  <si>
    <t xml:space="preserve">OPŽP 2021-2027 - EU, inv.  </t>
  </si>
  <si>
    <t>OP přeshraniční spolupráce 2014 - CZ, neinv.</t>
  </si>
  <si>
    <t>OP JAK P1 - CZ, neinv.</t>
  </si>
  <si>
    <t xml:space="preserve">OP JAK P1 - EU , neinv. </t>
  </si>
  <si>
    <t>2</t>
  </si>
  <si>
    <t>Financování dopravní infrastruktury - neinvestice</t>
  </si>
  <si>
    <t>Soc.prevence a prevence kriminality</t>
  </si>
  <si>
    <t>Státní fond životního prostředí</t>
  </si>
  <si>
    <t>SFŽP</t>
  </si>
  <si>
    <t>Státní fond životního prostředí celkem</t>
  </si>
  <si>
    <t>DPZ z poskytnutých garancí - MMN a.s.</t>
  </si>
  <si>
    <t>982</t>
  </si>
  <si>
    <t>v tom IROP 2014+</t>
  </si>
  <si>
    <t>v tom IROP 2021+</t>
  </si>
  <si>
    <t>Revitalizace muzejního parku (Severočeské muzeum Liberec)</t>
  </si>
  <si>
    <t>Změna technologie osvětlení expozice-výstavních prostor a exteriéru objektu Oblastní galerie Liberec</t>
  </si>
  <si>
    <t>Záchrana a rehabilitace uměleckých děl ve sbírkách (Oblastní galerie Liberec)</t>
  </si>
  <si>
    <t>APOSS Liberec p.o._RAP - výstavba domácností pro osoby se zdravotním postižením I. a II.  Rochlická, Vratislavice n. N,</t>
  </si>
  <si>
    <t>Kultivace okolí sídla Libereckého kraje - II etapa</t>
  </si>
  <si>
    <t>Interpretace MZCHÚ LK</t>
  </si>
  <si>
    <t>Dětský domov Jbc Pasecká - změna zdroje vytápění</t>
  </si>
  <si>
    <t>Národní plán obnovy (NPO) 2021-2027</t>
  </si>
  <si>
    <t>Operační program přeshraniční spolupráce (PPS)</t>
  </si>
  <si>
    <t>v tom OP PS 2014+</t>
  </si>
  <si>
    <t>v tom OP PS 2021+</t>
  </si>
  <si>
    <t xml:space="preserve">Podpora procesů v rámci reformy péče o duševní zdraví v Libereckém kraji </t>
  </si>
  <si>
    <t>Finanční vypořádání - FÚ</t>
  </si>
  <si>
    <t>Operační program Technická pomoc (OP TP)</t>
  </si>
  <si>
    <t>v tom OP TP 2021+</t>
  </si>
  <si>
    <t>Regionální stálá konference Libereckého kraje V</t>
  </si>
  <si>
    <t>Jiné prostředky ze zahraničí / Finanční mechanismy 2014+:</t>
  </si>
  <si>
    <t>NFV - návratná finanční výpomoc na předfinancování projektů</t>
  </si>
  <si>
    <t>předpokad k 31. 12. 2026</t>
  </si>
  <si>
    <t>stav                k 31. 12.               2023</t>
  </si>
  <si>
    <t>100 000,00</t>
  </si>
  <si>
    <t>předpokad k 31. 12. 2027</t>
  </si>
  <si>
    <t>Gymnázium, Mimoň, Letná 263</t>
  </si>
  <si>
    <t>Gymnázium Dr. Antona Randy, Jablonec nad Nisou</t>
  </si>
  <si>
    <r>
      <rPr>
        <sz val="9"/>
        <rFont val="Arial"/>
        <family val="2"/>
        <charset val="238"/>
      </rPr>
      <t>procentní podíl přídělů do fondů z celkového hospodářského výsledku* (%) -</t>
    </r>
    <r>
      <rPr>
        <b/>
        <sz val="9"/>
        <rFont val="Arial"/>
        <family val="2"/>
        <charset val="238"/>
      </rPr>
      <t xml:space="preserve"> resort životního prostředí</t>
    </r>
  </si>
  <si>
    <t>Botanická zahrada Liberec – LK</t>
  </si>
  <si>
    <t>Semilský pecen - Semily</t>
  </si>
  <si>
    <t>Brána Trojzemí</t>
  </si>
  <si>
    <t>Rekreační a sportovní areál Vesec - SM Liberec</t>
  </si>
  <si>
    <t>Doprava žáků EDUCA</t>
  </si>
  <si>
    <t>Lustrfest</t>
  </si>
  <si>
    <t>Cvikov-Lindava-oprava MK-objízdná trasa III/26836</t>
  </si>
  <si>
    <t>Regionální funkce knihoven</t>
  </si>
  <si>
    <t>Zlatá popelnice</t>
  </si>
  <si>
    <t>Podpora školního stravování v LK</t>
  </si>
  <si>
    <t>Podpora jednotek požární ochrany obcí LK</t>
  </si>
  <si>
    <t>Dotace obcím na činnosti JPO II k programu MV ČR</t>
  </si>
  <si>
    <t>Prevence kriminality</t>
  </si>
  <si>
    <t>Program obnovy venkova</t>
  </si>
  <si>
    <t>Podpora místní Agendy 21</t>
  </si>
  <si>
    <t>Specifická primární prevence rizikového chování</t>
  </si>
  <si>
    <t>Soutěže a podpora talentovaných dětí a mládeže</t>
  </si>
  <si>
    <t>Podpora kompenzačních pomůcek pro žáky s podpůrnými opatřeními</t>
  </si>
  <si>
    <t>Podpora integrace národnostních menšin a cizinců</t>
  </si>
  <si>
    <t>Podpora rozvoje cyklistické dopravy</t>
  </si>
  <si>
    <t>Záchrana a obnova památek v LK</t>
  </si>
  <si>
    <t>Stavebně historický průzkum</t>
  </si>
  <si>
    <t>Řemeslná a zážitková turistika</t>
  </si>
  <si>
    <t>Rozvoj doprovodné turistické infrastruktury</t>
  </si>
  <si>
    <t>Podpora environmentálního vzdělávání, výchovy a osvěty</t>
  </si>
  <si>
    <t>Podpora ochrany přírody a krajiny</t>
  </si>
  <si>
    <t>Výdaje na opatření na odstranění závadného stavu</t>
  </si>
  <si>
    <t>Poskytování dotací na hospodaření v lesích</t>
  </si>
  <si>
    <t>Dopravní obslužnost autobusová - DSO Jablonecka</t>
  </si>
  <si>
    <t>Dopravní obslužnost autobusová - protarif. ztráta- DSO Jablonecka</t>
  </si>
  <si>
    <t>SO Jilemnicko - Krakonošovy letní podvečery</t>
  </si>
  <si>
    <t>Vesnice roku</t>
  </si>
  <si>
    <t>Sportovní areál ve Vlastibořicích</t>
  </si>
  <si>
    <t>Víceúčelové hřiště Turnov, ZŠ Mašov</t>
  </si>
  <si>
    <t>Rekonstrukce ulice Kodešova, Frýdlant</t>
  </si>
  <si>
    <t>Oprava kanalizace Vyskeř III/27921 a III/27926</t>
  </si>
  <si>
    <t>Podpora projektové přípravy</t>
  </si>
  <si>
    <t>celkem z výdajové kapitoly 915 - Významné akce</t>
  </si>
  <si>
    <t>celkem z výdajové kapitoly 923 - Spolufinancování EU</t>
  </si>
  <si>
    <t>Podpora kompenz. pomůcek pro žáky s podpůrnými opatřeními</t>
  </si>
  <si>
    <t>celkem z výdajové kapitoly 926 - Dotační fond</t>
  </si>
  <si>
    <t xml:space="preserve">Dotační titul / program </t>
  </si>
  <si>
    <t>celkem z výdajové kapitoly 931 - Krizový fond</t>
  </si>
  <si>
    <t>celkem z výdajové kapitoly 932 - Fond ochrany vod</t>
  </si>
  <si>
    <t>celkem z výdajové kapitoly 934 - Lesnický fond</t>
  </si>
  <si>
    <t>Neinvestiční transfery obcím</t>
  </si>
  <si>
    <t>Neinvestiční transfery dobrovolným svazkům obcí</t>
  </si>
  <si>
    <t>Neivestiční transfery celkem</t>
  </si>
  <si>
    <t>Investiční transfery obcím</t>
  </si>
  <si>
    <t>Investiční transfery dobrovolným svazkům obcí</t>
  </si>
  <si>
    <t>celkem z výdajové kapitoly 917 - Transfery</t>
  </si>
  <si>
    <t>Investiční transfery celkem</t>
  </si>
  <si>
    <t xml:space="preserve"> 7/1</t>
  </si>
  <si>
    <t xml:space="preserve"> 7/2</t>
  </si>
  <si>
    <t xml:space="preserve"> 7/3</t>
  </si>
  <si>
    <t xml:space="preserve"> 7/4</t>
  </si>
  <si>
    <t>Podpora rozvoje turistického regionu Krkonoše</t>
  </si>
  <si>
    <t xml:space="preserve"> 7/5</t>
  </si>
  <si>
    <t xml:space="preserve">8/2 </t>
  </si>
  <si>
    <t>Přehled splátek jistin a úroků z úvěrů přijatých Libereckým krajem uhrazených                                             v roce 2024</t>
  </si>
  <si>
    <t>SR 2024</t>
  </si>
  <si>
    <t>UR 2024</t>
  </si>
  <si>
    <t>inventarizacemi ověřených skutečných stavů majetku předaného k hospodaření příspěvkovým organizacím ke dni 31. 12. 2024</t>
  </si>
  <si>
    <t>CELKEM POK                   účetní stav</t>
  </si>
  <si>
    <t>Doprava                     skutečný stav</t>
  </si>
  <si>
    <t>Výdaje příštích období</t>
  </si>
  <si>
    <t>383</t>
  </si>
  <si>
    <t>Přehled inventarizací ověřených skutečných stavů majetku a závazků Libereckého kraje ke dni 31. 12. 2024</t>
  </si>
  <si>
    <t>stav                k 31. 12.               2024</t>
  </si>
  <si>
    <t>předpokad k 31. 12. 2028</t>
  </si>
  <si>
    <t>Daňové příjmy, úhrada úroků a poplatků vychází ze zastupitelstvem schváleného rozpočtového výhledu na období let 2025-2028</t>
  </si>
  <si>
    <r>
      <rPr>
        <i/>
        <sz val="8"/>
        <color rgb="FFFF0000"/>
        <rFont val="Arial"/>
        <family val="2"/>
        <charset val="238"/>
      </rPr>
      <t>***</t>
    </r>
    <r>
      <rPr>
        <sz val="10"/>
        <rFont val="Arial"/>
        <family val="2"/>
        <charset val="238"/>
      </rPr>
      <t xml:space="preserve"> </t>
    </r>
    <r>
      <rPr>
        <sz val="8"/>
        <rFont val="Arial"/>
        <family val="2"/>
        <charset val="238"/>
      </rPr>
      <t>dle Střednědobého výhledu rozpočtu LK na období let 2025-2028</t>
    </r>
  </si>
  <si>
    <t>Vývoj a očekávaný vývoj úvěrového zadlužení Libereckého kraje v letech 2016 - 2028</t>
  </si>
  <si>
    <r>
      <t xml:space="preserve">předpokad k 31. 12. 2025 </t>
    </r>
    <r>
      <rPr>
        <b/>
        <sz val="8"/>
        <color rgb="FFFF0000"/>
        <rFont val="Arial"/>
        <family val="2"/>
        <charset val="238"/>
      </rPr>
      <t>***</t>
    </r>
  </si>
  <si>
    <t>Majetkové účasti k 31.12.2024</t>
  </si>
  <si>
    <t>Energie Ralsko, s.r.o.</t>
  </si>
  <si>
    <t>Energie LK, s.r.o.</t>
  </si>
  <si>
    <t xml:space="preserve">MMN , a.s.  -  zvýšení základního kapitálu společnosti na základě "Dohody akcionářů o zvýšení základního kapitálu a nepeněžitých vkladech" </t>
  </si>
  <si>
    <t xml:space="preserve">Dopravní obslužnost </t>
  </si>
  <si>
    <t>Výdaje kraje 2024 celkem</t>
  </si>
  <si>
    <t>SCHVÁLENÝ A UPRAVENÝ ROZPOČET VÝDAJŮ A ČERPÁNÍ VÝDAJŮ ZA ROK 2024</t>
  </si>
  <si>
    <t>Výdaje rozpočtu Sociálního fondu kraje 2024</t>
  </si>
  <si>
    <t>Saldo zdrojů a výdajů Sociálního fondu kraje 2024</t>
  </si>
  <si>
    <t>Zdroje rozpočtu Sociálního fondu kraje 2024</t>
  </si>
  <si>
    <t>zůstatek fin. prostředků na účtu SF k 1.1. 2024</t>
  </si>
  <si>
    <t>příděl do fondu z mezd, platů a odměn zaměstnanců a zastupitelů 2024 (převody ze ZBÚ)</t>
  </si>
  <si>
    <t>Zdroje sociálního fondu 2024 celkem</t>
  </si>
  <si>
    <t>zůstatek účtu SF k 31.12.2024</t>
  </si>
  <si>
    <t>Saldo zdrojů a výdajů sociálního fondu kraje 2024</t>
  </si>
  <si>
    <t>Výdaje sociálního fondu 2024 celkem</t>
  </si>
  <si>
    <t>* zůstatek finančních prostředků na účtu Sociálního fondu kraje z roku 2024 byl v roce 2025 zapojen ke krytí výdajové kapitoly 92515 - Sociálního fondu kraje ve výši 11.797,90 tis. Kč rozpočtovým opatřením  č. 86/25</t>
  </si>
  <si>
    <t>zdroje 2024</t>
  </si>
  <si>
    <t>výdaje 2024</t>
  </si>
  <si>
    <t>Zdroje rozpočtu Dotačního fondu kraje 2024</t>
  </si>
  <si>
    <t>zůstatek fin. prostředků DF k 1.1. 2024</t>
  </si>
  <si>
    <t>příděl do fondu z rozpočtu kraje 2024 (převody ze ZBÚ)</t>
  </si>
  <si>
    <t>Zdroje dotačního fondu 2024 celkem</t>
  </si>
  <si>
    <t>Výdaje rozpočtu Dotačního fondu kraje 2024</t>
  </si>
  <si>
    <t>Výdaje dotačního fondu 2024 celkem</t>
  </si>
  <si>
    <t>Saldo zdrojů a výdajů Dotačního fondu kraje 2024</t>
  </si>
  <si>
    <t>zůstatek účtu DF k 31.12.2024</t>
  </si>
  <si>
    <t>Saldo zdrojů a výdajů dotačního fondu kraje 2024</t>
  </si>
  <si>
    <t>Konečné saldo zdrojů a výdajů dotačního fondu kraje 2024</t>
  </si>
  <si>
    <t xml:space="preserve">1.5 Ochrana škol jako možných měkkých cílů   </t>
  </si>
  <si>
    <t>6.5 Podpora městské mobility formou Bikesharing</t>
  </si>
  <si>
    <t xml:space="preserve">7.6 Řemeslná a zážitkova turistika </t>
  </si>
  <si>
    <t>8.3 Podpora zemědělství, včelařství a lokální produkce</t>
  </si>
  <si>
    <t xml:space="preserve">9.4 Podpora primární péče </t>
  </si>
  <si>
    <t>7.11 Rok české hudby</t>
  </si>
  <si>
    <t>zůstatek fin. prostředků na účtu krizového fondu k 1.1. 2024</t>
  </si>
  <si>
    <t>finanční dar - povodně</t>
  </si>
  <si>
    <t>Výdaje rozpočtu Krizového fondu kraje 2024</t>
  </si>
  <si>
    <t>Zdroje rozpočtu Krizového fondu kraje 2024</t>
  </si>
  <si>
    <t>Zdroje krizového fondu 2024 celkem</t>
  </si>
  <si>
    <t>Výdaje krizového fondu 2024 celkem</t>
  </si>
  <si>
    <t>Saldo zdrojů a výdajů Krizového fondu kraje 2024</t>
  </si>
  <si>
    <t>zůstatek účtu KF k 31.12.2024</t>
  </si>
  <si>
    <t>Zdroje rozpočtu Fondu ochrany vod kraje 2024</t>
  </si>
  <si>
    <t>Výdaje rozpočtu Fondu ochrany vod kraje 2024</t>
  </si>
  <si>
    <t>Saldo zdrojů a výdajů Fondu ochrany vod kraje 2024</t>
  </si>
  <si>
    <t>poplatky za odběr podzemních vod v roce 2024</t>
  </si>
  <si>
    <t>zůstatek fin. prostředků FOV k 1.1. 2024</t>
  </si>
  <si>
    <t>Zdroje fondu ochrany vod 2024 celkem</t>
  </si>
  <si>
    <t>Individuální dotace Náhlov, Ralsko</t>
  </si>
  <si>
    <t>Individuální dotace Všeň</t>
  </si>
  <si>
    <t>Individuální dotace</t>
  </si>
  <si>
    <t>Saldo zdrojů a výdajů FOV kraje 2024</t>
  </si>
  <si>
    <t>zůstatek účtu FOV k 31.12.2024</t>
  </si>
  <si>
    <t xml:space="preserve">* zůstatek finančních prostředků na účtu Fondu ochrany vod kraje z roku 2024 byl v roce 2025 zapojen ke krytí výdajové kapitoly 93208 - Fondu ochrany vod kraje ve výši ve výši 60.329,46 tis. Kč rozpočtovým opatřením č. 34/25 </t>
  </si>
  <si>
    <t>zůstatek fin. prostředků LF k 1.1. 2024</t>
  </si>
  <si>
    <t>Zdroje lesnického fondu 2024 celkem</t>
  </si>
  <si>
    <t>Zdroje rozpočtu Lesnického fondu kraje 2024</t>
  </si>
  <si>
    <t>program na podporu myslivosti</t>
  </si>
  <si>
    <t>podpora myslivosti - transfery</t>
  </si>
  <si>
    <t>* zůstatek finančních prostředků na účtu Lesnického fondu kraje z roku 2024 byl v roce 2025 zapojen ke krytí výdajové kapitoly 93408 - Lesnického fondu kraje ve výši ve výši 4.369,55  tis. Kč rozpočtovým opatřením č. 34/25</t>
  </si>
  <si>
    <t>zůstatek účtu LF k 31.12.2024</t>
  </si>
  <si>
    <t>Saldo zdrojů a výdajů LF kraje 2024</t>
  </si>
  <si>
    <t xml:space="preserve">Saldo zdrojů a výdajů Lesnického fondu kraje 2024 </t>
  </si>
  <si>
    <t>Výdaje rozpočtu Lesnického fondu kraje 2024</t>
  </si>
  <si>
    <t>4.26 Podpora sport. činností dětí a mládeže ve sportovích klubech</t>
  </si>
  <si>
    <t>HV 2024                 (v Kč)</t>
  </si>
  <si>
    <t xml:space="preserve"> k 31.12.2024</t>
  </si>
  <si>
    <t>494/25/RK</t>
  </si>
  <si>
    <t>rozdělení zlepšeného HV 2024</t>
  </si>
  <si>
    <t>Příspěvkové organizace se zlepšeným (resp. nezáporným) hospodářským výsledkem roku 2024</t>
  </si>
  <si>
    <t>548/25/RK</t>
  </si>
  <si>
    <t>549/25/RK</t>
  </si>
  <si>
    <t>Gymnázium, Jablonec, U Balvanu 16</t>
  </si>
  <si>
    <t>Dětský domov, Semily, Nad Školami 480</t>
  </si>
  <si>
    <t>588/25/RK</t>
  </si>
  <si>
    <t>605/25/RK</t>
  </si>
  <si>
    <t>Výsledek - rekapitulace rozpočtového hospodaření Libereckého kraje                                                                               k 31.12.2024</t>
  </si>
  <si>
    <t>PŘÍJMY 2024 CELKEM PO KONSOLIDACI*</t>
  </si>
  <si>
    <t>VÝDAJE 2024 CELKEM PO KONSOLIDACI*</t>
  </si>
  <si>
    <t>SALDO 2024</t>
  </si>
  <si>
    <t>Disponibilní zdroje k 1.1.2024 (zapojeny do zdrojů rozpočtu v průběhu roku 2024 prostřednictvím financování)</t>
  </si>
  <si>
    <t>Disponibilní zdroje nezapojené do rozpočtu k 31.12.2024</t>
  </si>
  <si>
    <t>Zůstatek na základních účtech a účtech peněžních fondů k 31.12.2024 resp. 1.1.2025</t>
  </si>
  <si>
    <t>položka 8901 - DPH reverse charge (kap. 911 15 - předkontace výdaje, které nebyly skutečnými fyzickými výdaji pro Finanční úřad) - fyzické odeslání peněz až v roce 2025</t>
  </si>
  <si>
    <t>nezapojené prostředky roku 2024</t>
  </si>
  <si>
    <t>Schválené a provedené změny rozpočtu kraje 2025 z prostředků roku 2024</t>
  </si>
  <si>
    <t>Zůstatek disponibilních zdrojů kraje z roku 2024 po provedených a doporučených změnách rozpočtu v roce 2025</t>
  </si>
  <si>
    <r>
      <rPr>
        <b/>
        <sz val="8"/>
        <rFont val="Arial"/>
        <family val="2"/>
        <charset val="238"/>
      </rPr>
      <t>SR 2025</t>
    </r>
    <r>
      <rPr>
        <sz val="8"/>
        <rFont val="Arial"/>
        <family val="2"/>
        <charset val="238"/>
      </rPr>
      <t xml:space="preserve"> - zapojení použitelných finančních zdrojů z kladných úroků 2024</t>
    </r>
  </si>
  <si>
    <r>
      <rPr>
        <b/>
        <sz val="8"/>
        <rFont val="Arial"/>
        <family val="2"/>
        <charset val="238"/>
      </rPr>
      <t>SR 2025</t>
    </r>
    <r>
      <rPr>
        <sz val="8"/>
        <rFont val="Arial"/>
        <family val="2"/>
        <charset val="238"/>
      </rPr>
      <t xml:space="preserve"> - zapojení použitelných finančních zdrojů v kap. </t>
    </r>
    <r>
      <rPr>
        <b/>
        <sz val="8"/>
        <rFont val="Arial"/>
        <family val="2"/>
        <charset val="238"/>
      </rPr>
      <t xml:space="preserve">913 03 </t>
    </r>
    <r>
      <rPr>
        <sz val="8"/>
        <rFont val="Arial"/>
        <family val="2"/>
        <charset val="238"/>
      </rPr>
      <t>- Příspěvkové organizace, ekonomický odbor - rezervy PO kraje ENERGIE 2024 - PLYN</t>
    </r>
  </si>
  <si>
    <r>
      <rPr>
        <b/>
        <sz val="8"/>
        <rFont val="Arial"/>
        <family val="2"/>
        <charset val="238"/>
      </rPr>
      <t>SR 2025</t>
    </r>
    <r>
      <rPr>
        <sz val="8"/>
        <rFont val="Arial"/>
        <family val="2"/>
        <charset val="238"/>
      </rPr>
      <t xml:space="preserve"> </t>
    </r>
    <r>
      <rPr>
        <sz val="8"/>
        <color rgb="FF000000"/>
        <rFont val="Arial"/>
        <family val="2"/>
        <charset val="238"/>
      </rPr>
      <t xml:space="preserve">- zapojení použitelných finančních zdrojů v kap. </t>
    </r>
    <r>
      <rPr>
        <b/>
        <sz val="8"/>
        <color rgb="FF000000"/>
        <rFont val="Arial"/>
        <family val="2"/>
        <charset val="238"/>
      </rPr>
      <t>924 03</t>
    </r>
    <r>
      <rPr>
        <sz val="8"/>
        <color rgb="FF000000"/>
        <rFont val="Arial"/>
        <family val="2"/>
        <charset val="238"/>
      </rPr>
      <t xml:space="preserve"> – Úvěry, ekonomický odbor </t>
    </r>
  </si>
  <si>
    <r>
      <rPr>
        <b/>
        <sz val="8"/>
        <rFont val="Arial"/>
        <family val="2"/>
        <charset val="238"/>
      </rPr>
      <t>ZR-RO č. 2/25</t>
    </r>
    <r>
      <rPr>
        <sz val="8"/>
        <rFont val="Arial"/>
        <family val="2"/>
        <charset val="238"/>
      </rPr>
      <t xml:space="preserve"> - </t>
    </r>
    <r>
      <rPr>
        <b/>
        <sz val="8"/>
        <rFont val="Arial"/>
        <family val="2"/>
        <charset val="238"/>
      </rPr>
      <t>Ekonomika,</t>
    </r>
    <r>
      <rPr>
        <sz val="8"/>
        <rFont val="Arial"/>
        <family val="2"/>
        <charset val="238"/>
      </rPr>
      <t xml:space="preserve"> zapojení vyšších daňových příjmů kraje dosažených v roce 2024, HV I</t>
    </r>
  </si>
  <si>
    <r>
      <t xml:space="preserve">RO č. 4/25 - Zdravotnictví, </t>
    </r>
    <r>
      <rPr>
        <sz val="8"/>
        <rFont val="Arial"/>
        <family val="2"/>
        <charset val="238"/>
      </rPr>
      <t xml:space="preserve">zapojení do kap. </t>
    </r>
    <r>
      <rPr>
        <b/>
        <sz val="8"/>
        <rFont val="Arial"/>
        <family val="2"/>
        <charset val="238"/>
      </rPr>
      <t>912 09</t>
    </r>
    <r>
      <rPr>
        <sz val="8"/>
        <rFont val="Arial"/>
        <family val="2"/>
        <charset val="238"/>
      </rPr>
      <t xml:space="preserve"> - Účelové příspěvky a do kap. </t>
    </r>
    <r>
      <rPr>
        <b/>
        <sz val="8"/>
        <rFont val="Arial"/>
        <family val="2"/>
        <charset val="238"/>
      </rPr>
      <t>920 09</t>
    </r>
    <r>
      <rPr>
        <sz val="8"/>
        <rFont val="Arial"/>
        <family val="2"/>
        <charset val="238"/>
      </rPr>
      <t xml:space="preserve"> - Kapitálové výdaje, pokrytí finančních závazků uzavřených v roce 2019 až 2024, jejichž plnění bude realizované v roce 2025</t>
    </r>
  </si>
  <si>
    <r>
      <t xml:space="preserve">RO č. 5/25 - Zdravotnictví, </t>
    </r>
    <r>
      <rPr>
        <sz val="8"/>
        <rFont val="Arial"/>
        <family val="2"/>
        <charset val="238"/>
      </rPr>
      <t xml:space="preserve">zapojení do kap. </t>
    </r>
    <r>
      <rPr>
        <b/>
        <sz val="8"/>
        <rFont val="Arial"/>
        <family val="2"/>
        <charset val="238"/>
      </rPr>
      <t>926 09</t>
    </r>
    <r>
      <rPr>
        <sz val="8"/>
        <rFont val="Arial"/>
        <family val="2"/>
        <charset val="238"/>
      </rPr>
      <t xml:space="preserve"> - Dotační fond, přechod financování schválených akcí z roku 2024 do roku 2025 a převod úspor z ukončených nebo nerealizovaných akcí do rezerv jednotlivých programů</t>
    </r>
  </si>
  <si>
    <r>
      <t xml:space="preserve">RO č. 7/25 - Školství, </t>
    </r>
    <r>
      <rPr>
        <sz val="8"/>
        <rFont val="Arial"/>
        <family val="2"/>
        <charset val="238"/>
      </rPr>
      <t xml:space="preserve">zapojení do kap. </t>
    </r>
    <r>
      <rPr>
        <b/>
        <sz val="8"/>
        <rFont val="Arial"/>
        <family val="2"/>
        <charset val="238"/>
      </rPr>
      <t>923 04</t>
    </r>
    <r>
      <rPr>
        <sz val="8"/>
        <rFont val="Arial"/>
        <family val="2"/>
        <charset val="238"/>
      </rPr>
      <t xml:space="preserve"> - Spolufinancování EU,</t>
    </r>
    <r>
      <rPr>
        <b/>
        <sz val="8"/>
        <rFont val="Arial"/>
        <family val="2"/>
        <charset val="238"/>
      </rPr>
      <t xml:space="preserve"> </t>
    </r>
    <r>
      <rPr>
        <sz val="8"/>
        <rFont val="Arial"/>
        <family val="2"/>
        <charset val="238"/>
      </rPr>
      <t>převod nedočerpaných prostředků z účelové dotace z programu Podpora školního stravování v Libereckém kraji pro školní rok 2024/2025</t>
    </r>
  </si>
  <si>
    <r>
      <t xml:space="preserve">RO č. 8/25 - Rozvoj, </t>
    </r>
    <r>
      <rPr>
        <sz val="8"/>
        <rFont val="Arial"/>
        <family val="2"/>
        <charset val="238"/>
      </rPr>
      <t>zapojení do kap.</t>
    </r>
    <r>
      <rPr>
        <b/>
        <sz val="8"/>
        <rFont val="Arial"/>
        <family val="2"/>
        <charset val="238"/>
      </rPr>
      <t xml:space="preserve"> 914 02</t>
    </r>
    <r>
      <rPr>
        <sz val="8"/>
        <rFont val="Arial"/>
        <family val="2"/>
        <charset val="238"/>
      </rPr>
      <t xml:space="preserve"> - Působnosti, do kap.</t>
    </r>
    <r>
      <rPr>
        <b/>
        <sz val="8"/>
        <rFont val="Arial"/>
        <family val="2"/>
        <charset val="238"/>
      </rPr>
      <t xml:space="preserve"> 920 02</t>
    </r>
    <r>
      <rPr>
        <sz val="8"/>
        <rFont val="Arial"/>
        <family val="2"/>
        <charset val="238"/>
      </rPr>
      <t xml:space="preserve"> - Kapitálové výdaje a do kap.</t>
    </r>
    <r>
      <rPr>
        <b/>
        <sz val="8"/>
        <rFont val="Arial"/>
        <family val="2"/>
        <charset val="238"/>
      </rPr>
      <t xml:space="preserve"> 923 02, 923 06 a 923 14</t>
    </r>
    <r>
      <rPr>
        <sz val="8"/>
        <rFont val="Arial"/>
        <family val="2"/>
        <charset val="238"/>
      </rPr>
      <t xml:space="preserve"> - Spolufinancování EU,</t>
    </r>
    <r>
      <rPr>
        <b/>
        <sz val="8"/>
        <rFont val="Arial"/>
        <family val="2"/>
        <charset val="238"/>
      </rPr>
      <t xml:space="preserve">  </t>
    </r>
    <r>
      <rPr>
        <sz val="8"/>
        <rFont val="Arial"/>
        <family val="2"/>
        <charset val="238"/>
      </rPr>
      <t>převod finančních prostředků z důvodu pokrytí finančních závazků uzavřených v roce 2024, jejichž finanční plnění bude realizováno v roce 2025</t>
    </r>
  </si>
  <si>
    <r>
      <t xml:space="preserve">RO č. 9/25 - Hejtman, </t>
    </r>
    <r>
      <rPr>
        <sz val="8"/>
        <rFont val="Arial"/>
        <family val="2"/>
        <charset val="238"/>
      </rPr>
      <t>zapojení do kap.</t>
    </r>
    <r>
      <rPr>
        <b/>
        <sz val="8"/>
        <rFont val="Arial"/>
        <family val="2"/>
        <charset val="238"/>
      </rPr>
      <t xml:space="preserve"> 926 01 </t>
    </r>
    <r>
      <rPr>
        <sz val="8"/>
        <rFont val="Arial"/>
        <family val="2"/>
        <charset val="238"/>
      </rPr>
      <t>- Dotační fond, převod finančních prostředků dle stavu vratek dotací a nerealizovaných podpořených akcí k 31.12.2024 do jednotlivých programů</t>
    </r>
  </si>
  <si>
    <r>
      <t xml:space="preserve">RO č. 10/25 - Kultura, </t>
    </r>
    <r>
      <rPr>
        <sz val="8"/>
        <rFont val="Arial"/>
        <family val="2"/>
        <charset val="238"/>
      </rPr>
      <t xml:space="preserve">zapojení do kap. </t>
    </r>
    <r>
      <rPr>
        <b/>
        <sz val="8"/>
        <rFont val="Arial"/>
        <family val="2"/>
        <charset val="238"/>
      </rPr>
      <t>914 07</t>
    </r>
    <r>
      <rPr>
        <sz val="8"/>
        <rFont val="Arial"/>
        <family val="2"/>
        <charset val="238"/>
      </rPr>
      <t xml:space="preserve"> - Působnosti a kap. </t>
    </r>
    <r>
      <rPr>
        <b/>
        <sz val="8"/>
        <rFont val="Arial"/>
        <family val="2"/>
        <charset val="238"/>
      </rPr>
      <t>923 07</t>
    </r>
    <r>
      <rPr>
        <sz val="8"/>
        <rFont val="Arial"/>
        <family val="2"/>
        <charset val="238"/>
      </rPr>
      <t xml:space="preserve"> - Spolufinancování EU, převod finančních prostředků z důvodu pokrytí finančních závazků uzavřených v roce 2024, jejichž finanční plnění bude realizováno v roce 2025</t>
    </r>
  </si>
  <si>
    <r>
      <t xml:space="preserve">RO č. 12/25 - Životní prostředí, </t>
    </r>
    <r>
      <rPr>
        <sz val="8"/>
        <rFont val="Arial"/>
        <family val="2"/>
        <charset val="238"/>
      </rPr>
      <t xml:space="preserve">zapojení do kap. </t>
    </r>
    <r>
      <rPr>
        <b/>
        <sz val="8"/>
        <rFont val="Arial"/>
        <family val="2"/>
        <charset val="238"/>
      </rPr>
      <t xml:space="preserve">914 08 </t>
    </r>
    <r>
      <rPr>
        <sz val="8"/>
        <rFont val="Arial"/>
        <family val="2"/>
        <charset val="238"/>
      </rPr>
      <t>- Působnosti,</t>
    </r>
    <r>
      <rPr>
        <b/>
        <sz val="8"/>
        <rFont val="Arial"/>
        <family val="2"/>
        <charset val="238"/>
      </rPr>
      <t xml:space="preserve"> 917 08 </t>
    </r>
    <r>
      <rPr>
        <sz val="8"/>
        <rFont val="Arial"/>
        <family val="2"/>
        <charset val="238"/>
      </rPr>
      <t>- Transfery a kap.</t>
    </r>
    <r>
      <rPr>
        <b/>
        <sz val="8"/>
        <rFont val="Arial"/>
        <family val="2"/>
        <charset val="238"/>
      </rPr>
      <t xml:space="preserve"> 920 08 -</t>
    </r>
    <r>
      <rPr>
        <sz val="8"/>
        <rFont val="Arial"/>
        <family val="2"/>
        <charset val="238"/>
      </rPr>
      <t xml:space="preserve"> Kapitálové výdaje, pokrytí finančních závazků uzavřených v roce 2024 nebo dříve, jejichž finanční plnění bude realizováno v roce 2025</t>
    </r>
  </si>
  <si>
    <r>
      <t xml:space="preserve">RO č. 13/25 - Životní prostředí, </t>
    </r>
    <r>
      <rPr>
        <sz val="8"/>
        <rFont val="Arial"/>
        <family val="2"/>
        <charset val="238"/>
      </rPr>
      <t xml:space="preserve">zapojení do kap. </t>
    </r>
    <r>
      <rPr>
        <b/>
        <sz val="8"/>
        <rFont val="Arial"/>
        <family val="2"/>
        <charset val="238"/>
      </rPr>
      <t xml:space="preserve">926 08 </t>
    </r>
    <r>
      <rPr>
        <sz val="8"/>
        <rFont val="Arial"/>
        <family val="2"/>
        <charset val="238"/>
      </rPr>
      <t>- Dotační fond a kap.</t>
    </r>
    <r>
      <rPr>
        <b/>
        <sz val="8"/>
        <rFont val="Arial"/>
        <family val="2"/>
        <charset val="238"/>
      </rPr>
      <t xml:space="preserve"> 927 08</t>
    </r>
    <r>
      <rPr>
        <sz val="8"/>
        <rFont val="Arial"/>
        <family val="2"/>
        <charset val="238"/>
      </rPr>
      <t xml:space="preserve"> - Fond Turow, přechod financování schválených akcí či činností z roku 2024 do roku 2025, resp. z titulu převodu úspor z ukončených nebo nerealizovaných akcí do rezerv příslušných programů</t>
    </r>
  </si>
  <si>
    <r>
      <t xml:space="preserve">RO č. 14/25 - Investice , </t>
    </r>
    <r>
      <rPr>
        <sz val="8"/>
        <rFont val="Arial"/>
        <family val="2"/>
        <charset val="238"/>
      </rPr>
      <t xml:space="preserve">zapojení do kap. </t>
    </r>
    <r>
      <rPr>
        <b/>
        <sz val="8"/>
        <rFont val="Arial"/>
        <family val="2"/>
        <charset val="238"/>
      </rPr>
      <t>920 14</t>
    </r>
    <r>
      <rPr>
        <sz val="8"/>
        <rFont val="Arial"/>
        <family val="2"/>
        <charset val="238"/>
      </rPr>
      <t xml:space="preserve"> - Kapitálové výdaje,</t>
    </r>
    <r>
      <rPr>
        <b/>
        <sz val="8"/>
        <rFont val="Arial"/>
        <family val="2"/>
        <charset val="238"/>
      </rPr>
      <t xml:space="preserve"> </t>
    </r>
    <r>
      <rPr>
        <sz val="8"/>
        <rFont val="Arial"/>
        <family val="2"/>
        <charset val="238"/>
      </rPr>
      <t xml:space="preserve">převod finančních prostředků na krytí radou kraje schválených investičních akcí příspěvkových organizací, které nebyly v roce 2024 dokončeny. </t>
    </r>
  </si>
  <si>
    <r>
      <t xml:space="preserve">RO č. 15/25 - Školství, </t>
    </r>
    <r>
      <rPr>
        <sz val="8"/>
        <rFont val="Arial"/>
        <family val="2"/>
        <charset val="238"/>
      </rPr>
      <t xml:space="preserve">zapojení do kap. </t>
    </r>
    <r>
      <rPr>
        <b/>
        <sz val="8"/>
        <rFont val="Arial"/>
        <family val="2"/>
        <charset val="238"/>
      </rPr>
      <t>912 04</t>
    </r>
    <r>
      <rPr>
        <sz val="8"/>
        <rFont val="Arial"/>
        <family val="2"/>
        <charset val="238"/>
      </rPr>
      <t xml:space="preserve"> - Účelové příspěvky PO, převod finančních prostředků z důvodu pokrytí finančních závazků uzavřených v roce 2024, jejichž finanční plnění bude realizováno v roce 2025</t>
    </r>
  </si>
  <si>
    <r>
      <t xml:space="preserve">RO č. 16/25 - Školství, </t>
    </r>
    <r>
      <rPr>
        <sz val="8"/>
        <rFont val="Arial"/>
        <family val="2"/>
        <charset val="238"/>
      </rPr>
      <t xml:space="preserve">zapojení do kap. </t>
    </r>
    <r>
      <rPr>
        <b/>
        <sz val="8"/>
        <rFont val="Arial"/>
        <family val="2"/>
        <charset val="238"/>
      </rPr>
      <t>920 04</t>
    </r>
    <r>
      <rPr>
        <sz val="8"/>
        <rFont val="Arial"/>
        <family val="2"/>
        <charset val="238"/>
      </rPr>
      <t xml:space="preserve"> - Kapitálové výdaje, převod finančních prostředků z důvodu pokrytí finančních závazků uzavřených v roce 2024, jejichž finanční plnění bude realizováno v roce 2025</t>
    </r>
  </si>
  <si>
    <r>
      <t xml:space="preserve">RO č. 17/25 - Doprava, </t>
    </r>
    <r>
      <rPr>
        <sz val="8"/>
        <rFont val="Arial"/>
        <family val="2"/>
        <charset val="238"/>
      </rPr>
      <t xml:space="preserve">zapojení do kap. </t>
    </r>
    <r>
      <rPr>
        <b/>
        <sz val="8"/>
        <rFont val="Arial"/>
        <family val="2"/>
        <charset val="238"/>
      </rPr>
      <t>914 21</t>
    </r>
    <r>
      <rPr>
        <sz val="8"/>
        <rFont val="Arial"/>
        <family val="2"/>
        <charset val="238"/>
      </rPr>
      <t xml:space="preserve"> - Působnosti, převod finančních prostředků na zajištění závazků schválených a zcela nedočerpaných v roce 2024</t>
    </r>
  </si>
  <si>
    <r>
      <t xml:space="preserve">RO č. 18/25 - Doprava, </t>
    </r>
    <r>
      <rPr>
        <sz val="8"/>
        <rFont val="Arial"/>
        <family val="2"/>
        <charset val="238"/>
      </rPr>
      <t xml:space="preserve">zapojení do kap. </t>
    </r>
    <r>
      <rPr>
        <b/>
        <sz val="8"/>
        <rFont val="Arial"/>
        <family val="2"/>
        <charset val="238"/>
      </rPr>
      <t>917 21</t>
    </r>
    <r>
      <rPr>
        <sz val="8"/>
        <rFont val="Arial"/>
        <family val="2"/>
        <charset val="238"/>
      </rPr>
      <t xml:space="preserve"> - Transfery, převod finančních prostředků na zajištění závazků schválených a nedočerpaných v roce 2024</t>
    </r>
  </si>
  <si>
    <r>
      <t xml:space="preserve">RO č. 19/25 - Školství, </t>
    </r>
    <r>
      <rPr>
        <sz val="8"/>
        <rFont val="Arial"/>
        <family val="2"/>
        <charset val="238"/>
      </rPr>
      <t xml:space="preserve">zapojení do kap. </t>
    </r>
    <r>
      <rPr>
        <b/>
        <sz val="8"/>
        <rFont val="Arial"/>
        <family val="2"/>
        <charset val="238"/>
      </rPr>
      <t>923 04</t>
    </r>
    <r>
      <rPr>
        <sz val="8"/>
        <rFont val="Arial"/>
        <family val="2"/>
        <charset val="238"/>
      </rPr>
      <t xml:space="preserve"> - Spolufinancování EU,</t>
    </r>
    <r>
      <rPr>
        <b/>
        <sz val="8"/>
        <rFont val="Arial"/>
        <family val="2"/>
        <charset val="238"/>
      </rPr>
      <t xml:space="preserve"> </t>
    </r>
    <r>
      <rPr>
        <sz val="8"/>
        <rFont val="Arial"/>
        <family val="2"/>
        <charset val="238"/>
      </rPr>
      <t>převedení nevyužitých finančních prostředků minulého rozpočtového období do rozpočtu 2025 na projekt „Strategický plán transformace dětských domovů zřizovaných Libereckým krajem“ na úhradu závazků potřebných pro realizaci tohoto projektu po dobu jeho trvání</t>
    </r>
  </si>
  <si>
    <r>
      <t xml:space="preserve">RO č. 20/25 - Sociální věci, </t>
    </r>
    <r>
      <rPr>
        <sz val="8"/>
        <rFont val="Arial"/>
        <family val="2"/>
        <charset val="238"/>
      </rPr>
      <t xml:space="preserve">zapojení do kap. </t>
    </r>
    <r>
      <rPr>
        <b/>
        <sz val="8"/>
        <rFont val="Arial"/>
        <family val="2"/>
        <charset val="238"/>
      </rPr>
      <t>914 05</t>
    </r>
    <r>
      <rPr>
        <sz val="8"/>
        <rFont val="Arial"/>
        <family val="2"/>
        <charset val="238"/>
      </rPr>
      <t xml:space="preserve"> - Působnosti, převod finančních prostředků z důvodu pokrytí finančních závazků uzavřených v roce 2024, jejichž finanční plnění bude realizováno v roce 2025</t>
    </r>
  </si>
  <si>
    <r>
      <t xml:space="preserve">RO č. 22/25 - Školství, </t>
    </r>
    <r>
      <rPr>
        <sz val="8"/>
        <rFont val="Arial"/>
        <family val="2"/>
        <charset val="238"/>
      </rPr>
      <t xml:space="preserve">zapojení do kap. </t>
    </r>
    <r>
      <rPr>
        <b/>
        <sz val="8"/>
        <rFont val="Arial"/>
        <family val="2"/>
        <charset val="238"/>
      </rPr>
      <t>923 04</t>
    </r>
    <r>
      <rPr>
        <sz val="8"/>
        <rFont val="Arial"/>
        <family val="2"/>
        <charset val="238"/>
      </rPr>
      <t xml:space="preserve"> - Spolufinancování EU,</t>
    </r>
    <r>
      <rPr>
        <b/>
        <sz val="8"/>
        <rFont val="Arial"/>
        <family val="2"/>
        <charset val="238"/>
      </rPr>
      <t xml:space="preserve"> </t>
    </r>
    <r>
      <rPr>
        <sz val="8"/>
        <rFont val="Arial"/>
        <family val="2"/>
        <charset val="238"/>
      </rPr>
      <t>převod nevyužitých finančních prostředků na projekt "Dlouhodobý záměr vzdělávání a rozvoje vzdělávací soustavy Libereckého kraje na období 2024 – 2028", prostředky na předfinancování budou využity především k realizaci povinných aktivit stanovených Výzvou, se zvláštním důrazem na podporu kariérového poradenství, dokud nebude schváleno Rozhodnutí o poskytnutí dotace</t>
    </r>
  </si>
  <si>
    <r>
      <t xml:space="preserve">RO č. 23/25 - Sociální věci, </t>
    </r>
    <r>
      <rPr>
        <sz val="8"/>
        <rFont val="Arial"/>
        <family val="2"/>
        <charset val="238"/>
      </rPr>
      <t xml:space="preserve">zapojení do kap. </t>
    </r>
    <r>
      <rPr>
        <b/>
        <sz val="8"/>
        <rFont val="Arial"/>
        <family val="2"/>
        <charset val="238"/>
      </rPr>
      <t>923 05</t>
    </r>
    <r>
      <rPr>
        <sz val="8"/>
        <rFont val="Arial"/>
        <family val="2"/>
        <charset val="238"/>
      </rPr>
      <t xml:space="preserve"> - Spolufinancování EU,</t>
    </r>
    <r>
      <rPr>
        <b/>
        <sz val="8"/>
        <rFont val="Arial"/>
        <family val="2"/>
        <charset val="238"/>
      </rPr>
      <t xml:space="preserve"> </t>
    </r>
    <r>
      <rPr>
        <sz val="8"/>
        <rFont val="Arial"/>
        <family val="2"/>
        <charset val="238"/>
      </rPr>
      <t>převod nevyužitých finančních prostředků na projekt „Podpora a rozvoj sociálních služeb v Libereckém kraji“ podporujících reformu péče o duševní zdraví, na úhradu závazků potřebných pro realizaci tohoto projektu po dobu jeho trvání</t>
    </r>
  </si>
  <si>
    <r>
      <t xml:space="preserve">RO č. 24/25 - Sociální věci, </t>
    </r>
    <r>
      <rPr>
        <sz val="8"/>
        <rFont val="Arial"/>
        <family val="2"/>
        <charset val="238"/>
      </rPr>
      <t xml:space="preserve">zapojení do kap. </t>
    </r>
    <r>
      <rPr>
        <b/>
        <sz val="8"/>
        <rFont val="Arial"/>
        <family val="2"/>
        <charset val="238"/>
      </rPr>
      <t>923 05</t>
    </r>
    <r>
      <rPr>
        <sz val="8"/>
        <rFont val="Arial"/>
        <family val="2"/>
        <charset val="238"/>
      </rPr>
      <t xml:space="preserve"> - Spolufinancování EU, převod nevyužitých finančních prostředků na projekt „Podpora procesů v rámci reformy péče o duševní zdraví v Libereckém kraji“ podporujících reformu péče o duševní zdraví, na úhradu závazků potřebných pro realizaci tohoto projektu po dobu jeho trvání</t>
    </r>
  </si>
  <si>
    <r>
      <t xml:space="preserve">RO č. 27/25 - Školství, </t>
    </r>
    <r>
      <rPr>
        <sz val="8"/>
        <rFont val="Arial"/>
        <family val="2"/>
        <charset val="238"/>
      </rPr>
      <t xml:space="preserve">zapojení do kap. </t>
    </r>
    <r>
      <rPr>
        <b/>
        <sz val="8"/>
        <rFont val="Arial"/>
        <family val="2"/>
        <charset val="238"/>
      </rPr>
      <t>923 04</t>
    </r>
    <r>
      <rPr>
        <sz val="8"/>
        <rFont val="Arial"/>
        <family val="2"/>
        <charset val="238"/>
      </rPr>
      <t xml:space="preserve"> - Spolufinancování EU, převod nedočerpaných prostředků určených na předfinancování a spolufinancování Transformace infrastruktury dětských domovů </t>
    </r>
  </si>
  <si>
    <r>
      <t xml:space="preserve">RO č. 29/25 - Kultura, </t>
    </r>
    <r>
      <rPr>
        <sz val="8"/>
        <rFont val="Arial"/>
        <family val="2"/>
        <charset val="238"/>
      </rPr>
      <t xml:space="preserve">zapojení do kap. </t>
    </r>
    <r>
      <rPr>
        <b/>
        <sz val="8"/>
        <rFont val="Arial"/>
        <family val="2"/>
        <charset val="238"/>
      </rPr>
      <t>917 07</t>
    </r>
    <r>
      <rPr>
        <sz val="8"/>
        <rFont val="Arial"/>
        <family val="2"/>
        <charset val="238"/>
      </rPr>
      <t xml:space="preserve"> - Transfery a kap. </t>
    </r>
    <r>
      <rPr>
        <b/>
        <sz val="8"/>
        <rFont val="Arial"/>
        <family val="2"/>
        <charset val="238"/>
      </rPr>
      <t>926 07</t>
    </r>
    <r>
      <rPr>
        <sz val="8"/>
        <rFont val="Arial"/>
        <family val="2"/>
        <charset val="238"/>
      </rPr>
      <t xml:space="preserve"> - Dotační fond, převod finančních prostředků z důvodu pokrytí finančních závazků uzavřených v roce 2024 nebo v předchozích letech, jejichž finanční plnění bude realizováno v roce 2025</t>
    </r>
  </si>
  <si>
    <r>
      <t xml:space="preserve">RO č. 30/25 - Hejtman, </t>
    </r>
    <r>
      <rPr>
        <sz val="8"/>
        <rFont val="Arial"/>
        <family val="2"/>
        <charset val="238"/>
      </rPr>
      <t>zapojení do kap.</t>
    </r>
    <r>
      <rPr>
        <b/>
        <sz val="8"/>
        <rFont val="Arial"/>
        <family val="2"/>
        <charset val="238"/>
      </rPr>
      <t xml:space="preserve"> 931 01 </t>
    </r>
    <r>
      <rPr>
        <sz val="8"/>
        <rFont val="Arial"/>
        <family val="2"/>
        <charset val="238"/>
      </rPr>
      <t>- Krizový fond,</t>
    </r>
    <r>
      <rPr>
        <b/>
        <sz val="8"/>
        <rFont val="Arial"/>
        <family val="2"/>
        <charset val="238"/>
      </rPr>
      <t xml:space="preserve"> </t>
    </r>
    <r>
      <rPr>
        <sz val="8"/>
        <rFont val="Arial"/>
        <family val="2"/>
        <charset val="238"/>
      </rPr>
      <t>převod nevyčerpaných rezerv a zapojení úspor ve výdajích z ukončených nebo nerealizovaných akcí roku 2024</t>
    </r>
  </si>
  <si>
    <r>
      <t xml:space="preserve">RO č. 31/25 - Hejtman, </t>
    </r>
    <r>
      <rPr>
        <sz val="8"/>
        <rFont val="Arial"/>
        <family val="2"/>
        <charset val="238"/>
      </rPr>
      <t>zapojení do kap.</t>
    </r>
    <r>
      <rPr>
        <b/>
        <sz val="8"/>
        <rFont val="Arial"/>
        <family val="2"/>
        <charset val="238"/>
      </rPr>
      <t xml:space="preserve"> 914 01 </t>
    </r>
    <r>
      <rPr>
        <sz val="8"/>
        <rFont val="Arial"/>
        <family val="2"/>
        <charset val="238"/>
      </rPr>
      <t>- Působnosti, převod finančních prostředků na krytí smluvního závazku a převod zaúčtovaných plateb roku 2024 za vstupenky na 17. benefiční ples hejtmana, který se koná v lednu 2025</t>
    </r>
  </si>
  <si>
    <r>
      <t xml:space="preserve">RO č. 33/25 - Rozvoj, </t>
    </r>
    <r>
      <rPr>
        <sz val="8"/>
        <rFont val="Arial"/>
        <family val="2"/>
        <charset val="238"/>
      </rPr>
      <t>zapojení do kap.</t>
    </r>
    <r>
      <rPr>
        <b/>
        <sz val="8"/>
        <rFont val="Arial"/>
        <family val="2"/>
        <charset val="238"/>
      </rPr>
      <t xml:space="preserve"> 917 02</t>
    </r>
    <r>
      <rPr>
        <sz val="8"/>
        <rFont val="Arial"/>
        <family val="2"/>
        <charset val="238"/>
      </rPr>
      <t xml:space="preserve"> - Transfery a do kap.</t>
    </r>
    <r>
      <rPr>
        <b/>
        <sz val="8"/>
        <rFont val="Arial"/>
        <family val="2"/>
        <charset val="238"/>
      </rPr>
      <t xml:space="preserve"> 926 02</t>
    </r>
    <r>
      <rPr>
        <sz val="8"/>
        <rFont val="Arial"/>
        <family val="2"/>
        <charset val="238"/>
      </rPr>
      <t xml:space="preserve"> - Dotační fond, převod finančních prostředků z důvodu pokrytí finančních závazků uzavřených v roce 2024, jejichž finanční plnění bude realizováno v roce 2025</t>
    </r>
  </si>
  <si>
    <r>
      <t xml:space="preserve">RO č. 34/25 - Životní prostředí, </t>
    </r>
    <r>
      <rPr>
        <sz val="8"/>
        <rFont val="Arial"/>
        <family val="2"/>
        <charset val="238"/>
      </rPr>
      <t>zapojení do kap.</t>
    </r>
    <r>
      <rPr>
        <b/>
        <sz val="8"/>
        <rFont val="Arial"/>
        <family val="2"/>
        <charset val="238"/>
      </rPr>
      <t xml:space="preserve"> 932 08</t>
    </r>
    <r>
      <rPr>
        <sz val="8"/>
        <rFont val="Arial"/>
        <family val="2"/>
        <charset val="238"/>
      </rPr>
      <t xml:space="preserve"> - Fond ochrany vod a kap.</t>
    </r>
    <r>
      <rPr>
        <b/>
        <sz val="8"/>
        <rFont val="Arial"/>
        <family val="2"/>
        <charset val="238"/>
      </rPr>
      <t xml:space="preserve"> 934 07</t>
    </r>
    <r>
      <rPr>
        <sz val="8"/>
        <rFont val="Arial"/>
        <family val="2"/>
        <charset val="238"/>
      </rPr>
      <t xml:space="preserve"> - Lesnický fond, přechod financování schválených akcí či činností z roku 2024 do roku 2025, resp. z titulu převodu úspor z ukončených nebo nerealizovaných akcí do rezerv příslušných programů (fondů)</t>
    </r>
  </si>
  <si>
    <r>
      <t xml:space="preserve">RO č. 35/25 - Školství, </t>
    </r>
    <r>
      <rPr>
        <sz val="8"/>
        <rFont val="Arial"/>
        <family val="2"/>
        <charset val="238"/>
      </rPr>
      <t xml:space="preserve">zapojení do kap. </t>
    </r>
    <r>
      <rPr>
        <b/>
        <sz val="8"/>
        <rFont val="Arial"/>
        <family val="2"/>
        <charset val="238"/>
      </rPr>
      <t>923 04</t>
    </r>
    <r>
      <rPr>
        <sz val="8"/>
        <rFont val="Arial"/>
        <family val="2"/>
        <charset val="238"/>
      </rPr>
      <t xml:space="preserve"> - Spolufinancování EU, převod nedočerpaných prostředků účelové dotace z programu  "Podpora školního stravování v Libereckém kraji pro školní rok 2023/2024", které byly účelově poskytnuty MPSV ČR. </t>
    </r>
  </si>
  <si>
    <r>
      <t xml:space="preserve">RO č. 43/25 - Školství, </t>
    </r>
    <r>
      <rPr>
        <sz val="8"/>
        <rFont val="Arial"/>
        <family val="2"/>
        <charset val="238"/>
      </rPr>
      <t xml:space="preserve">zapojení do kap. </t>
    </r>
    <r>
      <rPr>
        <b/>
        <sz val="8"/>
        <rFont val="Arial"/>
        <family val="2"/>
        <charset val="238"/>
      </rPr>
      <t>917 04</t>
    </r>
    <r>
      <rPr>
        <sz val="8"/>
        <rFont val="Arial"/>
        <family val="2"/>
        <charset val="238"/>
      </rPr>
      <t xml:space="preserve"> - Transfery,</t>
    </r>
    <r>
      <rPr>
        <b/>
        <sz val="8"/>
        <rFont val="Arial"/>
        <family val="2"/>
        <charset val="238"/>
      </rPr>
      <t xml:space="preserve"> </t>
    </r>
    <r>
      <rPr>
        <sz val="8"/>
        <rFont val="Arial"/>
        <family val="2"/>
        <charset val="238"/>
      </rPr>
      <t>převod finančních prostředků z důvodu pokrytí finančních závazků uzavřených v předešlých letech, jejichž finanční plnění bude realizováno v roce 2025</t>
    </r>
  </si>
  <si>
    <r>
      <t xml:space="preserve">RO č. 44/25 - Školství, </t>
    </r>
    <r>
      <rPr>
        <sz val="8"/>
        <rFont val="Arial"/>
        <family val="2"/>
        <charset val="238"/>
      </rPr>
      <t xml:space="preserve">zapojení do kap. </t>
    </r>
    <r>
      <rPr>
        <b/>
        <sz val="8"/>
        <rFont val="Arial"/>
        <family val="2"/>
        <charset val="238"/>
      </rPr>
      <t>914 04</t>
    </r>
    <r>
      <rPr>
        <sz val="8"/>
        <rFont val="Arial"/>
        <family val="2"/>
        <charset val="238"/>
      </rPr>
      <t xml:space="preserve"> - Působnosti, převod finančních prostředků z důvodu pokrytí finančních závazků uzavřených v předešlých letech, jejichž finanční plnění bude realizováno v roce 2025</t>
    </r>
  </si>
  <si>
    <r>
      <t xml:space="preserve">RO č. 45/25 - Sociální věci, </t>
    </r>
    <r>
      <rPr>
        <sz val="8"/>
        <rFont val="Arial"/>
        <family val="2"/>
        <charset val="238"/>
      </rPr>
      <t xml:space="preserve">zapojení do kap. </t>
    </r>
    <r>
      <rPr>
        <b/>
        <sz val="8"/>
        <rFont val="Arial"/>
        <family val="2"/>
        <charset val="238"/>
      </rPr>
      <t>912 05</t>
    </r>
    <r>
      <rPr>
        <sz val="8"/>
        <rFont val="Arial"/>
        <family val="2"/>
        <charset val="238"/>
      </rPr>
      <t xml:space="preserve"> - Účelové příspěvky PO, kap. </t>
    </r>
    <r>
      <rPr>
        <b/>
        <sz val="8"/>
        <rFont val="Arial"/>
        <family val="2"/>
        <charset val="238"/>
      </rPr>
      <t>920 05</t>
    </r>
    <r>
      <rPr>
        <sz val="8"/>
        <rFont val="Arial"/>
        <family val="2"/>
        <charset val="238"/>
      </rPr>
      <t xml:space="preserve"> - Kapitálové výdaje, kap. </t>
    </r>
    <r>
      <rPr>
        <b/>
        <sz val="8"/>
        <rFont val="Arial"/>
        <family val="2"/>
        <charset val="238"/>
      </rPr>
      <t>923 05</t>
    </r>
    <r>
      <rPr>
        <sz val="8"/>
        <rFont val="Arial"/>
        <family val="2"/>
        <charset val="238"/>
      </rPr>
      <t xml:space="preserve"> - Spolufinancování EU a kap. </t>
    </r>
    <r>
      <rPr>
        <b/>
        <sz val="8"/>
        <rFont val="Arial"/>
        <family val="2"/>
        <charset val="238"/>
      </rPr>
      <t>926 05</t>
    </r>
    <r>
      <rPr>
        <sz val="8"/>
        <rFont val="Arial"/>
        <family val="2"/>
        <charset val="238"/>
      </rPr>
      <t xml:space="preserve"> - Dotační fond, převod finannčních prostředků z důvodu pokrytí finančních závazků uzavřených v roce 2024, jejichž finanční plnění bude realizováno v roce 2025</t>
    </r>
  </si>
  <si>
    <r>
      <rPr>
        <b/>
        <sz val="8"/>
        <rFont val="Arial"/>
        <family val="2"/>
        <charset val="238"/>
      </rPr>
      <t>RO č. 50/25</t>
    </r>
    <r>
      <rPr>
        <sz val="8"/>
        <rFont val="Arial"/>
        <family val="2"/>
        <charset val="238"/>
      </rPr>
      <t xml:space="preserve"> - </t>
    </r>
    <r>
      <rPr>
        <b/>
        <sz val="8"/>
        <rFont val="Arial"/>
        <family val="2"/>
        <charset val="238"/>
      </rPr>
      <t>Hejtman</t>
    </r>
    <r>
      <rPr>
        <sz val="8"/>
        <rFont val="Arial"/>
        <family val="2"/>
        <charset val="238"/>
      </rPr>
      <t xml:space="preserve">, zapojení do kap. </t>
    </r>
    <r>
      <rPr>
        <b/>
        <sz val="8"/>
        <rFont val="Arial"/>
        <family val="2"/>
        <charset val="238"/>
      </rPr>
      <t>923 01</t>
    </r>
    <r>
      <rPr>
        <sz val="8"/>
        <rFont val="Arial"/>
        <family val="2"/>
        <charset val="238"/>
      </rPr>
      <t xml:space="preserve"> - Spolufinancování EU, výše alokovaných prostředků z roku 2024 do roku 2025 je součtem úspor ve výdajích projektu na jednotlivých položkách z důvodu nižší než rozpočtované ceny za plnění v rámci projektu (nákup sirén) nebo z důvodu nerealizace a přesunu aktivit projektu do roku 2025</t>
    </r>
  </si>
  <si>
    <r>
      <rPr>
        <b/>
        <sz val="8"/>
        <rFont val="Arial"/>
        <family val="2"/>
        <charset val="238"/>
      </rPr>
      <t>RO č. 53/25 - Informatika</t>
    </r>
    <r>
      <rPr>
        <sz val="8"/>
        <rFont val="Arial"/>
        <family val="2"/>
        <charset val="238"/>
      </rPr>
      <t>, zapojení do kap.</t>
    </r>
    <r>
      <rPr>
        <b/>
        <sz val="8"/>
        <rFont val="Arial"/>
        <family val="2"/>
        <charset val="238"/>
      </rPr>
      <t xml:space="preserve"> 914 12</t>
    </r>
    <r>
      <rPr>
        <sz val="8"/>
        <rFont val="Arial"/>
        <family val="2"/>
        <charset val="238"/>
      </rPr>
      <t xml:space="preserve"> - Působnosti a kap.</t>
    </r>
    <r>
      <rPr>
        <b/>
        <sz val="8"/>
        <rFont val="Arial"/>
        <family val="2"/>
        <charset val="238"/>
      </rPr>
      <t xml:space="preserve"> 920 12</t>
    </r>
    <r>
      <rPr>
        <sz val="8"/>
        <rFont val="Arial"/>
        <family val="2"/>
        <charset val="238"/>
      </rPr>
      <t xml:space="preserve"> - Kapitálové výdaje,  převod finančních prostředků z důvodu pokrytí finančních závazků uzavřených v roce 2024, jejichž finanční plnění bude realizováno v roce 2025</t>
    </r>
  </si>
  <si>
    <r>
      <t xml:space="preserve">RO č. 52/25 - Kultura, </t>
    </r>
    <r>
      <rPr>
        <sz val="8"/>
        <rFont val="Arial"/>
        <family val="2"/>
        <charset val="238"/>
      </rPr>
      <t xml:space="preserve">zapojení do kap. </t>
    </r>
    <r>
      <rPr>
        <b/>
        <sz val="8"/>
        <rFont val="Arial"/>
        <family val="2"/>
        <charset val="238"/>
      </rPr>
      <t>912 07</t>
    </r>
    <r>
      <rPr>
        <sz val="8"/>
        <rFont val="Arial"/>
        <family val="2"/>
        <charset val="238"/>
      </rPr>
      <t xml:space="preserve"> - Účelové příspěvky PO,</t>
    </r>
    <r>
      <rPr>
        <b/>
        <sz val="8"/>
        <rFont val="Arial"/>
        <family val="2"/>
        <charset val="238"/>
      </rPr>
      <t xml:space="preserve"> </t>
    </r>
    <r>
      <rPr>
        <sz val="8"/>
        <rFont val="Arial"/>
        <family val="2"/>
        <charset val="238"/>
      </rPr>
      <t>převod nedočerpaných finančních prostředků z důvodu pokrytí finančních závazků schválených k financování rozpočtem roku 2024, ale v roce 2024 zcela nedočerpaných</t>
    </r>
  </si>
  <si>
    <r>
      <t xml:space="preserve">RO č. 58/25 - Ředitel, </t>
    </r>
    <r>
      <rPr>
        <sz val="8"/>
        <rFont val="Arial"/>
        <family val="2"/>
        <charset val="238"/>
      </rPr>
      <t xml:space="preserve">zapojení do kap. </t>
    </r>
    <r>
      <rPr>
        <b/>
        <sz val="8"/>
        <rFont val="Arial"/>
        <family val="2"/>
        <charset val="238"/>
      </rPr>
      <t>911 15</t>
    </r>
    <r>
      <rPr>
        <sz val="8"/>
        <rFont val="Arial"/>
        <family val="2"/>
        <charset val="238"/>
      </rPr>
      <t xml:space="preserve"> - Krajský úřad, kap. </t>
    </r>
    <r>
      <rPr>
        <b/>
        <sz val="8"/>
        <rFont val="Arial"/>
        <family val="2"/>
        <charset val="238"/>
      </rPr>
      <t xml:space="preserve">914 15 </t>
    </r>
    <r>
      <rPr>
        <sz val="8"/>
        <rFont val="Arial"/>
        <family val="2"/>
        <charset val="238"/>
      </rPr>
      <t xml:space="preserve">- Působnosti a kap. </t>
    </r>
    <r>
      <rPr>
        <b/>
        <sz val="8"/>
        <rFont val="Arial"/>
        <family val="2"/>
        <charset val="238"/>
      </rPr>
      <t xml:space="preserve">920 15 </t>
    </r>
    <r>
      <rPr>
        <sz val="8"/>
        <rFont val="Arial"/>
        <family val="2"/>
        <charset val="238"/>
      </rPr>
      <t>- Kapitálové výdaje, jmenovité výdaje kraje v uvedených kapitolách byly schváleny v rozpočtu kraje roku 2024 a předchozích a mají charakter smluvního nebo obdobného závazku, závazné objednávky/smlouvy nebo usnesení, a nebyly do 31. 12. 2024 profinancovány</t>
    </r>
  </si>
  <si>
    <r>
      <t xml:space="preserve">RO č. 65/25 - Školství, </t>
    </r>
    <r>
      <rPr>
        <sz val="8"/>
        <rFont val="Arial"/>
        <family val="2"/>
        <charset val="238"/>
      </rPr>
      <t xml:space="preserve">zapojení do kap. </t>
    </r>
    <r>
      <rPr>
        <b/>
        <sz val="8"/>
        <rFont val="Arial"/>
        <family val="2"/>
        <charset val="238"/>
      </rPr>
      <t xml:space="preserve">926 04 </t>
    </r>
    <r>
      <rPr>
        <sz val="8"/>
        <rFont val="Arial"/>
        <family val="2"/>
        <charset val="238"/>
      </rPr>
      <t>- Dotační fond</t>
    </r>
    <r>
      <rPr>
        <b/>
        <sz val="8"/>
        <rFont val="Arial"/>
        <family val="2"/>
        <charset val="238"/>
      </rPr>
      <t xml:space="preserve">, </t>
    </r>
    <r>
      <rPr>
        <sz val="8"/>
        <rFont val="Arial"/>
        <family val="2"/>
        <charset val="238"/>
      </rPr>
      <t>přechod financování schválených akcí z roku 2024 do roku 2025, resp. z titulu převodu úspor z ukončených nebo nerealizovaných akcí do rezerv příslušných programů včetně přijatých vratek a sankčních plateb s nimi souvisejících</t>
    </r>
  </si>
  <si>
    <r>
      <t xml:space="preserve">RO č. 66/25 - Doprava, </t>
    </r>
    <r>
      <rPr>
        <sz val="8"/>
        <rFont val="Arial"/>
        <family val="2"/>
        <charset val="238"/>
      </rPr>
      <t xml:space="preserve">zapojení do kap. </t>
    </r>
    <r>
      <rPr>
        <b/>
        <sz val="8"/>
        <rFont val="Arial"/>
        <family val="2"/>
        <charset val="238"/>
      </rPr>
      <t>912 06</t>
    </r>
    <r>
      <rPr>
        <sz val="8"/>
        <rFont val="Arial"/>
        <family val="2"/>
        <charset val="238"/>
      </rPr>
      <t xml:space="preserve"> - Účelové příspěvky, kap. </t>
    </r>
    <r>
      <rPr>
        <b/>
        <sz val="8"/>
        <rFont val="Arial"/>
        <family val="2"/>
        <charset val="238"/>
      </rPr>
      <t>917 06</t>
    </r>
    <r>
      <rPr>
        <sz val="8"/>
        <rFont val="Arial"/>
        <family val="2"/>
        <charset val="238"/>
      </rPr>
      <t xml:space="preserve"> - Transfery, kap. </t>
    </r>
    <r>
      <rPr>
        <b/>
        <sz val="8"/>
        <rFont val="Arial"/>
        <family val="2"/>
        <charset val="238"/>
      </rPr>
      <t>920 06</t>
    </r>
    <r>
      <rPr>
        <sz val="8"/>
        <rFont val="Arial"/>
        <family val="2"/>
        <charset val="238"/>
      </rPr>
      <t xml:space="preserve"> - Kapitálové výdaje a kap.</t>
    </r>
    <r>
      <rPr>
        <b/>
        <sz val="8"/>
        <rFont val="Arial"/>
        <family val="2"/>
        <charset val="238"/>
      </rPr>
      <t xml:space="preserve"> 926 06</t>
    </r>
    <r>
      <rPr>
        <sz val="8"/>
        <rFont val="Arial"/>
        <family val="2"/>
        <charset val="238"/>
      </rPr>
      <t xml:space="preserve"> - Dotační fond, </t>
    </r>
  </si>
  <si>
    <r>
      <rPr>
        <b/>
        <sz val="8"/>
        <rFont val="Arial"/>
        <family val="2"/>
        <charset val="238"/>
      </rPr>
      <t xml:space="preserve">RO č. 85/25 </t>
    </r>
    <r>
      <rPr>
        <sz val="8"/>
        <rFont val="Arial"/>
        <family val="2"/>
        <charset val="238"/>
      </rPr>
      <t>-</t>
    </r>
    <r>
      <rPr>
        <b/>
        <sz val="8"/>
        <rFont val="Arial"/>
        <family val="2"/>
        <charset val="238"/>
      </rPr>
      <t xml:space="preserve"> Ekonomika,</t>
    </r>
    <r>
      <rPr>
        <sz val="8"/>
        <rFont val="Arial"/>
        <family val="2"/>
        <charset val="238"/>
      </rPr>
      <t xml:space="preserve"> zapojení do kap. 923 - Spolufinancování EU, finanční vypořádání za rok 2024 </t>
    </r>
  </si>
  <si>
    <r>
      <t>RO č. 86/25 - Ekonomika,</t>
    </r>
    <r>
      <rPr>
        <sz val="8"/>
        <rFont val="Arial"/>
        <family val="2"/>
        <charset val="238"/>
      </rPr>
      <t xml:space="preserve"> zapojení do kap. 925 15 – Sociální fond, finanční vypořádání za rok 2024</t>
    </r>
  </si>
  <si>
    <r>
      <rPr>
        <b/>
        <sz val="8"/>
        <rFont val="Arial"/>
        <family val="2"/>
        <charset val="238"/>
      </rPr>
      <t>RO č. 87/25 - Ekonomika,</t>
    </r>
    <r>
      <rPr>
        <sz val="8"/>
        <rFont val="Arial"/>
        <family val="2"/>
        <charset val="238"/>
      </rPr>
      <t xml:space="preserve"> finanční vypořádání účelových dotací poskytnutých ze státního rozpočtu v roce 2024</t>
    </r>
  </si>
  <si>
    <r>
      <t>ZR-RO č. 132/25 - Ekonomika</t>
    </r>
    <r>
      <rPr>
        <sz val="8"/>
        <rFont val="Arial"/>
        <family val="2"/>
        <charset val="238"/>
      </rPr>
      <t xml:space="preserve"> - zapojení zůstatku disponibilních zdrojů roku 2024 alokací do rozpočtu kraje 2025</t>
    </r>
    <r>
      <rPr>
        <b/>
        <sz val="8"/>
        <rFont val="Arial"/>
        <family val="2"/>
        <charset val="238"/>
      </rPr>
      <t xml:space="preserve"> (HV II.)</t>
    </r>
  </si>
  <si>
    <r>
      <rPr>
        <b/>
        <sz val="8"/>
        <rFont val="Arial"/>
        <family val="2"/>
        <charset val="238"/>
      </rPr>
      <t>RO č. 94/25 - Sociální věci</t>
    </r>
    <r>
      <rPr>
        <sz val="8"/>
        <rFont val="Arial"/>
        <family val="2"/>
        <charset val="238"/>
      </rPr>
      <t xml:space="preserve">, zapojení do kap. </t>
    </r>
    <r>
      <rPr>
        <b/>
        <sz val="8"/>
        <rFont val="Arial"/>
        <family val="2"/>
        <charset val="238"/>
      </rPr>
      <t xml:space="preserve">923 05 </t>
    </r>
    <r>
      <rPr>
        <sz val="8"/>
        <rFont val="Arial"/>
        <family val="2"/>
        <charset val="238"/>
      </rPr>
      <t>- Spolufinancování EU, převod finančních prostředků tj. zaslaných vratek plynoucích z nenaplnění podmínek smluv (vyúčtování roku 2023)</t>
    </r>
  </si>
  <si>
    <r>
      <t xml:space="preserve">Zůstatek na základních účtech a účtech peněžních fondů  a konečné stavy pokladen k 31.12.2024 resp. 1.1.2025 </t>
    </r>
    <r>
      <rPr>
        <sz val="9"/>
        <color theme="1"/>
        <rFont val="Arial"/>
        <family val="2"/>
        <charset val="238"/>
      </rPr>
      <t xml:space="preserve"> (dle Fin 2-12M k 31.12.2024)</t>
    </r>
  </si>
  <si>
    <t>zůstatek fin. prostředků fondu Turów k 1.1. 2024</t>
  </si>
  <si>
    <t>Zdroje fondu 2024 celkem</t>
  </si>
  <si>
    <t>Zdroje rozpočtu fondu Turow 2024</t>
  </si>
  <si>
    <t>zůstatek účtu fondu k 31.12.2024</t>
  </si>
  <si>
    <t>Saldo zdrojů a výdajů fondu Turów 2024</t>
  </si>
  <si>
    <t>opatření k řešení dopadů dolu Turow, PL - dohoda</t>
  </si>
  <si>
    <t>Výdaje fondu 2024 celkem</t>
  </si>
  <si>
    <t xml:space="preserve">LI020130 Hrádek n.N.Turów zásobení vodou,SVS a.s  </t>
  </si>
  <si>
    <t xml:space="preserve">opatření k řešení dopadů dolu Turow, PGE - dar, akce </t>
  </si>
  <si>
    <t>* zůstatek finančních prostředků fondu Turów z roku 2024 byl v roce 2025 zapojen ke krytí výdajové kapitoly 92708 - Turów ve výši ve výši 752.591,39  tis. Kč rozpočtovým opatřením č. 13/25</t>
  </si>
  <si>
    <t>ZÁVĚREČNÝ ÚČET 2024</t>
  </si>
  <si>
    <t>SCHVÁLENÝ A UPRAVENÝ ROZPOČET PŘÍJMŮ A PLNĚNÍ PŘÍJMŮ ZA ROK 2024</t>
  </si>
  <si>
    <t>Zdroje kraje 2024 celkem bez financování</t>
  </si>
  <si>
    <t>zapojení zůstatků peněžních fondů z r. 2023</t>
  </si>
  <si>
    <t>zapojení klad.rozpočtového salda z r. 2023</t>
  </si>
  <si>
    <t>Zdroje kraje 2024 celkem</t>
  </si>
  <si>
    <t>V části financování značí ve sloupci SR a UR kladné znaménko navýšení zdrojů a záporné znaménko pak snížení zdrojů (k příjmům) rozpočtu. Plnění v části financování ukazuje do jaké míry bylo plánované financování naplněno, u zapojení zůstatků peněžních fondů a kladného rozpočtového salda z předchozího roku značí, že disponibilní zůstatek nebyl dle upraveného rozpočtu spotřebován, ba naopak byl o uvedenou částku zůstatek finančních prostředků na bankovních účtech kraje navýšen.</t>
  </si>
  <si>
    <t>Schválený a upravený rozpočet příjmů a plnění příjmů rozpočtu kraje 2024</t>
  </si>
  <si>
    <t>Schválený a upravený rozpočet výdajů a čerpání výdajů rozpočtu kraje 2024</t>
  </si>
  <si>
    <t>Přehled akcí spolufinancovaných z prostředků EU 2024</t>
  </si>
  <si>
    <t>Přehled úhrady úroků a jistin z úvěrů kraje v roce 2024</t>
  </si>
  <si>
    <t>Přehled přijatých účelových dotací podléhajících finančnímu vypořádání za rok 2024</t>
  </si>
  <si>
    <t>Přehled přijatých účelových dotací nepodléhajících vypořádání za rok 2024</t>
  </si>
  <si>
    <t>Vztahy k rozpočtům krajů, obcí a dobrovolných svazků obcí za rok 2024</t>
  </si>
  <si>
    <t>Příspěvkové organizace s nezáporným výsledkem hospodaření za rok 2024</t>
  </si>
  <si>
    <t>Sociální fond kraje za rok 2024</t>
  </si>
  <si>
    <t>Dotační fond kraje za rok 2024</t>
  </si>
  <si>
    <t>Krizový fond kraje za rok 2024</t>
  </si>
  <si>
    <t>Fond ochrany vod kraje za rok 2024</t>
  </si>
  <si>
    <t>Lesnický fond kraje za rok 2024</t>
  </si>
  <si>
    <t>Fond Turów za rok 2024</t>
  </si>
  <si>
    <t>Stav majetku a závazků kraje zjištěný inventarizací k 31.12.2024</t>
  </si>
  <si>
    <t>Inventarizace majetku kraje svěřeného k využití přísp. organizacím k 31.12.2024</t>
  </si>
  <si>
    <t>Přehled majetkových účastí k 31.12.2024</t>
  </si>
  <si>
    <t>Výsledek rozpočtového hospodaření Libereckého kraje k 31.12.2024</t>
  </si>
  <si>
    <t>Silnice II/292 - Benešov u Semil – křižovatka s I/14  1.etapa (úsek 2; 3.1)</t>
  </si>
  <si>
    <t>Silnice II/262 Česká Lípa-Dobranov</t>
  </si>
  <si>
    <t>Silnice II/268 Mimoň-hranice Libereckého kraje  1. etapa</t>
  </si>
  <si>
    <t>Silnice II/268 Mimoň-hranice Libereckého kraje - 2. etapa</t>
  </si>
  <si>
    <t xml:space="preserve">Zlepšení ochrany a zpřístupnění knihovního a sbírkového fondu Severočeského muzea </t>
  </si>
  <si>
    <t>ZZS LK - Kybernetická bezpečnost a modernizace HW a SW</t>
  </si>
  <si>
    <t>eHealth - Interoperabilita ZZS Libereckého kraje“</t>
  </si>
  <si>
    <t>Silnice II/262 Česká Lípa, humanizace průtahu</t>
  </si>
  <si>
    <t xml:space="preserve">Cyklostezka Greenway Jizera úsek Turnov - Svijany_část A (A1-A5)  </t>
  </si>
  <si>
    <t>Cyklostezka Greenway Jizera úsek Turnov - Svijany_část B</t>
  </si>
  <si>
    <t>Zelená cyklomagistrála Ploučnice (úsek Noviny pod Ralskem - Srní Potok)</t>
  </si>
  <si>
    <t>Centrum odborného vzdělávání strojírenství a robotiky SPŠT Jablonec n. N.</t>
  </si>
  <si>
    <t>Výstavba nového objektu - lokalita Semily, Na Vinici</t>
  </si>
  <si>
    <t>APOSS Liberec p.o._RAP - výstavba domácností pro osoby se zdravotním postižením  Vratislavice n. N II</t>
  </si>
  <si>
    <t>Centrální depozitář pro PO resortu kultury (DEPODUB)</t>
  </si>
  <si>
    <t>Revitalizace tří objektů - Vlastivědné muzeum a galerie v České Lípě</t>
  </si>
  <si>
    <t>Rozvod  a výroba kyslíku - Martinovo Údolí, LRN Cvikov</t>
  </si>
  <si>
    <t>LRN Cvikov - rekonstrukce pavilonu E</t>
  </si>
  <si>
    <t>Zastávkové informační systémy v aglomeraci Liberec - Jablonec n. N.</t>
  </si>
  <si>
    <t>Biotop pro ropuchu krátkonohou - Žizníkov</t>
  </si>
  <si>
    <t>Snížení energetické náročnosti budovy domova mládeže ul. 9. května - SUPŠ sklářská, Kamenický Šenov</t>
  </si>
  <si>
    <t>Snížení energetické náročnosti budovy - SPŠT, Liberec - rekonstrukce střechy budovy dílen</t>
  </si>
  <si>
    <t xml:space="preserve">Revitalizace dolního centra Liberce - zelená střecha </t>
  </si>
  <si>
    <t>Gastro - ZŠ a MŠ logopedická Liberec</t>
  </si>
  <si>
    <t xml:space="preserve">Gastro - SUPŠ sklářská, ŽB </t>
  </si>
  <si>
    <t>Gastro - SZŠ Liberec</t>
  </si>
  <si>
    <t>Gastro - Jedličkův ústav Liberec</t>
  </si>
  <si>
    <t>Gastro - DD Velké Hamry</t>
  </si>
  <si>
    <t>Opatření pro zadržení vody ve vybraných lokalitách na Frýdlantsku</t>
  </si>
  <si>
    <t>SEN - objekt tělocvičny ul. Zámecká; Střední škola hospodářská a lesnická Frýdlant</t>
  </si>
  <si>
    <t>SEN-budova Havlíčkova 57 - SUPŠ sklářská, Kamenický Šenov</t>
  </si>
  <si>
    <t>FVE - Gymnázium Dr. A. Randy Jablonec n. N.</t>
  </si>
  <si>
    <t>v tom NPO 2021+</t>
  </si>
  <si>
    <t>Pořízení 34 elektromobilů pro p.o. a KÚLK (Elektromobilita ve službách poskytovaných LK)</t>
  </si>
  <si>
    <t>Pořízení vozu pro KSS LK  (Elektromobilita ve službách poskytovaných LK)</t>
  </si>
  <si>
    <t>Vybudování zabezpečené IT infrastruktury na SPŠ Česká Lípa</t>
  </si>
  <si>
    <t>Rozvoj digitální technické mapy LK - domapování dopravní a technické infrastruktury obcí</t>
  </si>
  <si>
    <t>IT vybavení pro stavební úřad - IV</t>
  </si>
  <si>
    <t>Zvýšení kybernetické bezpečnosti Krajského úřadu Libereckého kraje</t>
  </si>
  <si>
    <t>Elektromobilita ve službách poskytovaných LK</t>
  </si>
  <si>
    <t>Transformace infrastruktury dětských domovů (TIDD)</t>
  </si>
  <si>
    <t>Pořízení bytu pro Dětský domov v České Lípě (TIDD)</t>
  </si>
  <si>
    <t>Pořízení domu pro Dětský domov v Jablonném v Podještědí (TIDD)</t>
  </si>
  <si>
    <t>Mapování a tvorba strategických materiálů rozvoje a podpory kulturních a kreativních odvětví v LK  KKOLK 2023-2028</t>
  </si>
  <si>
    <t>Zpracování PD - Rekonstrukce a nástavba objektu - Denní a pobytové sociální služby Česká Lípa</t>
  </si>
  <si>
    <t>Zpracování PD - Dostavba areálu - Domov a Centrum aktivity, p.o. - Hodkovice nad Mohelkou</t>
  </si>
  <si>
    <t>Snížení energetické náročnosti jídelny  - Gymnázium Česká Lípa</t>
  </si>
  <si>
    <t>Nová budova Střední zdravotnické školy v Liberci _PD</t>
  </si>
  <si>
    <t>DD Velké Hamry - Přístavba</t>
  </si>
  <si>
    <t>Dětské centrum Liberec - bydlení pro ohrožené děti (pořízení dvou bytů pro ohrožené děti)</t>
  </si>
  <si>
    <t>FVE - příprava projektů</t>
  </si>
  <si>
    <t>FVE - fototermika na budově Hospicu</t>
  </si>
  <si>
    <t>v tom  OP VVV  2014+</t>
  </si>
  <si>
    <t>Strategické plánování rozvoje vzdělávací soustavy Libereckého kraje II  (krajský akční plán rozvoje vzdělávání LK_KAP LK II)</t>
  </si>
  <si>
    <t>Operační program Jan Amos Komenský  (OP JAK)</t>
  </si>
  <si>
    <t>v tom OP JAK  2021+</t>
  </si>
  <si>
    <t>Smart akcelerátor Libereckého kraje III - AKTIVITY LK</t>
  </si>
  <si>
    <t>Smart akcelerátor Libereckého kraje III - AKTIVITY ARR</t>
  </si>
  <si>
    <t>Naplňování dlouhodobého záměru vzdělávání Libereckého kraje 2024-2028</t>
  </si>
  <si>
    <t xml:space="preserve">Operační program Zaměstnanost (OPZ) </t>
  </si>
  <si>
    <t>v tom OPZ 2014+</t>
  </si>
  <si>
    <t>Podpora a rozvoj sociálních služeb v Libereckém kraji - Rezervva</t>
  </si>
  <si>
    <t>Podpora a rozvoj sociálních služeb v Libereckém kraji - Poskytovatelé</t>
  </si>
  <si>
    <t>v tom OPZ 2021+</t>
  </si>
  <si>
    <t>Podpora školního stravování v Libereckém kraji</t>
  </si>
  <si>
    <t>Podpora školního stravování v Libereckém kraji (příjemci_školy)</t>
  </si>
  <si>
    <t>Strategický plán transformace dět. domovů LK</t>
  </si>
  <si>
    <t>Podpora školního stravování v Libereckém kraji 2024/2025</t>
  </si>
  <si>
    <t>Podpora školního stravování v Libereckém kraji 2024/2025 (příjemci_školy)</t>
  </si>
  <si>
    <t>Projektová žádost "Mobilní tým pro koordinaci a metodickou podporu sociálního začleňování"</t>
  </si>
  <si>
    <t>Potravinová pomoc dětem  v LK 7 rezerva</t>
  </si>
  <si>
    <t>"Jsme s vámi - společně pro Ukrajinu"  /LK jako partner/</t>
  </si>
  <si>
    <t>Přeshraniční výměna informací o hrozbách PL-CZ</t>
  </si>
  <si>
    <t>Nisa – řeka, která nás spojuje</t>
  </si>
  <si>
    <t>ČESKO - SASKO 2021 - 2027</t>
  </si>
  <si>
    <t>ČESKO - POLSKO 2021 - 2027</t>
  </si>
  <si>
    <t>Objev skryté skvosty II</t>
  </si>
  <si>
    <t>Umožnit zážitky v krajině podstávkových domů</t>
  </si>
  <si>
    <t>Bioodpad není odpad! Střevlik p.o._MMR</t>
  </si>
  <si>
    <t xml:space="preserve">Krajina a člověk -  v muzeu naživo i virtuálně_VMG ČL  </t>
  </si>
  <si>
    <t>Regionální stálá konference Libereckého kraje VI</t>
  </si>
  <si>
    <t xml:space="preserve">Modernizační fond </t>
  </si>
  <si>
    <t>SEN - budova Tyršova - Střední průmyslová škola a Vyšší odborná škola, Liberec, p.o</t>
  </si>
  <si>
    <t>Výstavba pavilonu učeben Gymnázia F.X.Šaldy, Liberec 11, Partyzánská 530</t>
  </si>
  <si>
    <t>FVE - Muzeum Českého ráje - Turnov</t>
  </si>
  <si>
    <t xml:space="preserve">Operační program nadnárodní spolupráce (OP NS) </t>
  </si>
  <si>
    <t>v tom OP NS 2014+</t>
  </si>
  <si>
    <t>TRANS-BORDERS + - KORID LK</t>
  </si>
  <si>
    <t>ZOO Liberec - krajem poskytnutá NFV-předfinancování projektu Life4ZOO</t>
  </si>
  <si>
    <t>PRŮTOKOVÉ DOTACE</t>
  </si>
  <si>
    <t xml:space="preserve">FLEXIŠKOLA - SOŠ Liberec, Jablonecká 999 </t>
  </si>
  <si>
    <t xml:space="preserve">Jiná řeč, společný postup  - ZZS LK </t>
  </si>
  <si>
    <t xml:space="preserve">Vzájemné vzdělávání - ZZS LK </t>
  </si>
  <si>
    <t xml:space="preserve">Life4Zoo - ZOO Liberec </t>
  </si>
  <si>
    <t>Pořízení 7 vozidel RENDEZ VOUS  - ZZS LK</t>
  </si>
  <si>
    <t>KOTLÍKOVÉ DOTACE</t>
  </si>
  <si>
    <t>Kotlíkové dotace v Libereckém kraji  III - NZÚ - administrace (platy zaměstnanců) neinvestice - NZÚ</t>
  </si>
  <si>
    <t>Kotlíkové dotace v Libereckém kraji  IV - NIV</t>
  </si>
  <si>
    <t>Kotlíkové dotace v Libereckém kraji  IV - INV_rezerva</t>
  </si>
  <si>
    <t>Kotlíkové dotace v Libereckém kraji  IV - ÚZ 148515501         - žadatelé 2022</t>
  </si>
  <si>
    <t>Kotlíkové dotace v Libereckém kraji  V - ÚZ 148515501 - žadatelé 2023</t>
  </si>
  <si>
    <t>Kotlíkové dotace V.etapa - IV - rezervy kapitálových výdajů</t>
  </si>
  <si>
    <t>Kotlíkové dotace V.etapa - NIV</t>
  </si>
  <si>
    <t xml:space="preserve"> SR 2024</t>
  </si>
  <si>
    <t>Čerpání 2024</t>
  </si>
  <si>
    <t>1512</t>
  </si>
  <si>
    <t>Doplnění nerealizovaných převodů na bankovní účet fondu za rok 2024</t>
  </si>
  <si>
    <t>* zůstatek finančních prostředků na účtu Dotačního fondu kraje z roku 2024 byl v roce 2025 zapojen ke krytí výdajové kapitoly 926 - Dotační fond v celkové výši 110.455,84 tis. Kč rozpočtovými opatřeními č. 5/25, 9/25, 13/25, 29/25, 33/25, 45/25, 65/25, 66/25.</t>
  </si>
  <si>
    <t>vypořádání vyšího převodu do fondu za rok 2023</t>
  </si>
  <si>
    <t>vratka na ZBÚ předfinancovaného ubytování z rozpočtu kraje</t>
  </si>
  <si>
    <t>Saldo zdrojů a výdajů krizového fondu kraje 2024</t>
  </si>
  <si>
    <t xml:space="preserve">* zůstatek finančních prostředků na účtu Krizového fondu kraje z roku 2024 byl v roce 2025 zapojen ke krytí výdajové kapitoly 931 01 - Krizový fond v celkové výši 42.482,14 tis. Kč rozpočtovým opatřením č. 30/25 </t>
  </si>
  <si>
    <t>Výdaje fondu ochrany vod 2024 celkem</t>
  </si>
  <si>
    <t>Výdaje lesnického fondu 2024 celkem</t>
  </si>
  <si>
    <t>Výdaje rozpočtu fondu Turow 2024</t>
  </si>
  <si>
    <t xml:space="preserve">Saldo zdrojů a výdajů fondu Turow 2024 </t>
  </si>
  <si>
    <t>Přehled čerpání přijatých účelových dotací podléhajících finančnímu vypořádání                                                       v rozpočtu kraje 2024</t>
  </si>
  <si>
    <t>poskytnuto 2024</t>
  </si>
  <si>
    <t>čerpáno 2024</t>
  </si>
  <si>
    <t>Přehled čerpání účelových dotací podléhajících finančnímu vypořádání                                                       v rozpočtu kraje 2024</t>
  </si>
  <si>
    <t>Program MŽP - LIFE 2021</t>
  </si>
  <si>
    <t>17086</t>
  </si>
  <si>
    <t>Progr. Evr.územ. spolupráce 2021+</t>
  </si>
  <si>
    <t>ministertvo životního prostředí</t>
  </si>
  <si>
    <t>Adapt. a integrační aktiv. cizinců ve školách</t>
  </si>
  <si>
    <t>Regenerace městských pamatkových rezervací</t>
  </si>
  <si>
    <t>Investiční dotace MK</t>
  </si>
  <si>
    <t>Rozvoj a obnova MTV-krizové situace</t>
  </si>
  <si>
    <t>Volby do ZO Ždírec</t>
  </si>
  <si>
    <t>Volby do ZK a Senátu</t>
  </si>
  <si>
    <t>Volby do Evropského Parlamentu</t>
  </si>
  <si>
    <t>Přehled přijatých účelových dotací v roce 2024, které podléhají vypořádání s poskytovatelem v následujících rozpočtových obdobích nebo jsou proplaceny zpětně za již vynaložené výdaje kraje a účelových dotací přijatých ze státních fondů</t>
  </si>
  <si>
    <t>Přehled poskytnutých účelových dotací v roce 2024, které podléhají vypořádání s poskytovatelem v následujících rozpočtových obdobích nebo jsou proplaceny zpětně za již vynaložené výdaje kraje a účelových dotací poskytnutých ze státních fondů</t>
  </si>
  <si>
    <t>Přehled poskytnutých účelových dotací v roce 2024, které podléhají vypořádání s poskytovatelem v následujících rozpočtových obdobích nebo jsou proplaceny  zpětně za již vynaložené výdaje kraje a účelových dotací poskytnutých ze státních fondů</t>
  </si>
  <si>
    <t>Rekapitulace poskytnutých dotací podle resortů za rok 2024</t>
  </si>
  <si>
    <t>Vztahy k rozpočtům krajů, obcí a dobrovolných svazků obcí za rok 2024 - transfery poskytnuté z vlastních prostředků kraje</t>
  </si>
  <si>
    <t>Výše transferů schválených zastupitelstvem 
k 31. 12. 2024 
v Kč</t>
  </si>
  <si>
    <t>Výše skutečně poskytnutých transferů k 31. 12. 2024 
v Kč</t>
  </si>
  <si>
    <t>Sklářský festival IGS</t>
  </si>
  <si>
    <t>Sport Č.Lípa.p.o.-CIT CROSS RUN+WALK</t>
  </si>
  <si>
    <t>Skleněné městečko</t>
  </si>
  <si>
    <t>Jablonecká perle</t>
  </si>
  <si>
    <t>Dopravní obslužnost autobusová - SML</t>
  </si>
  <si>
    <t>Dopravní obslužnost autobusová - Č. Lípa</t>
  </si>
  <si>
    <t>Dopravní obslužnost drážní - tramvaj - SML</t>
  </si>
  <si>
    <t>Dopravní obslužnost autobusová - protarifní ztráta - SML</t>
  </si>
  <si>
    <t>DIXIELANS´D v Křižanech</t>
  </si>
  <si>
    <t>celkem z výdajové kapitoly 918 - Dopravní obslužnost</t>
  </si>
  <si>
    <t>Jindřichovické dny 2024</t>
  </si>
  <si>
    <t>Setkání Rokytnic ČR</t>
  </si>
  <si>
    <t>EUROPAFEST 2024</t>
  </si>
  <si>
    <t>Novoměstské slavnosti</t>
  </si>
  <si>
    <t>Kunratická jamparáda 2024</t>
  </si>
  <si>
    <t>Údolská pouť</t>
  </si>
  <si>
    <t>Hrádecký divadelní podzim</t>
  </si>
  <si>
    <t>Líšný OPEN 24</t>
  </si>
  <si>
    <t>Potraviny Ktová - proplacení hrubé mzdy</t>
  </si>
  <si>
    <t>Vesnice roku - Kronika Dlouhý Most</t>
  </si>
  <si>
    <t>Vesnice roku - Knihovna Hlavice</t>
  </si>
  <si>
    <t>Ocenění vítěze soutěže K. Hubáčka - Stavba roku - Č.Lípa</t>
  </si>
  <si>
    <t>PodnikniTo - Tanvald, Semily, Frýdlant</t>
  </si>
  <si>
    <t>Zahrádecké slavnosti 2024</t>
  </si>
  <si>
    <t>Vybavení sálu kulturního domu Pertoltice</t>
  </si>
  <si>
    <t>Úprava a obnova veř. prostranství v Janově Dole</t>
  </si>
  <si>
    <t>Vystoupení PS Mládí PraguePride</t>
  </si>
  <si>
    <t>Rekonstrukce kulturního domu I. etapa Všelibice</t>
  </si>
  <si>
    <t>Krajská kola soutěží v LK</t>
  </si>
  <si>
    <t>Vzdělávací aktivity pro dospělé a seniory</t>
  </si>
  <si>
    <t>Kyberbezpečnost, kraje pro bezpečný internet</t>
  </si>
  <si>
    <t>Oprava střechy a nová zpevněná plocha Gymnazia Turnov</t>
  </si>
  <si>
    <t>Systémová podpora vzdělávání</t>
  </si>
  <si>
    <t>Akademie umění a kultury pro seniory</t>
  </si>
  <si>
    <t>70. ročník běhu Cvikovem</t>
  </si>
  <si>
    <t>Dětský den s Ponorkou Turnov</t>
  </si>
  <si>
    <t>ZUŠ V. Snítila, Mimoń - Koncert pro respekt</t>
  </si>
  <si>
    <t>Podpora dopravy do IQLANDIE</t>
  </si>
  <si>
    <t>Pohybová gramotnost</t>
  </si>
  <si>
    <t>Koordinátor komunitního plánování</t>
  </si>
  <si>
    <t>Cyklotrasa Odra Nisa-Dolní Suchá(bytovky) - I.etapa</t>
  </si>
  <si>
    <t>Studenecké míle</t>
  </si>
  <si>
    <t>Doksy ul.Máchova-přísp.na dešťovou kanalizaci</t>
  </si>
  <si>
    <t>Jilemnice, Mimoň-přísp.na opravu objízdných tras</t>
  </si>
  <si>
    <t>Smržovka, Viadukt 130</t>
  </si>
  <si>
    <t>Kamenický Šenov - Letní kino pod hvězdami</t>
  </si>
  <si>
    <t>Příspěvek na opravu objízdných tras</t>
  </si>
  <si>
    <t>Podpora divadelní činnosti</t>
  </si>
  <si>
    <t>Odměna-kraj.soutěže-program regenerace městských památek</t>
  </si>
  <si>
    <t>Nejlepší knihovna</t>
  </si>
  <si>
    <t>Žlutá ponorka - Turnovský kos, Turnovský štěk</t>
  </si>
  <si>
    <t>Památka roku Libereckého kraje</t>
  </si>
  <si>
    <t>Obec Poniklá - Vzhůru ke hvězdám</t>
  </si>
  <si>
    <t>Turnovské památky a CR - Český ráj dětem</t>
  </si>
  <si>
    <t>Desná-Riedlova vila-rekonstrukce střechy 1.etapa a 2.etapa</t>
  </si>
  <si>
    <t>Sloup v Čechách-Výplně otvorů Kaple sv.Jana Nepomuckého</t>
  </si>
  <si>
    <t>Stráž p.Ralskem-Zámek Vartenberk-oprava vnější fasády, III.et.</t>
  </si>
  <si>
    <t>Višňová-Obnova střechy Kostela sv. Ducha</t>
  </si>
  <si>
    <t>Naivní divadlo Liberec - Prezentace v Japonsku</t>
  </si>
  <si>
    <t>Dvojčata (twins) - muzikál</t>
  </si>
  <si>
    <t>SM Liberec - Oprava vstupního schodiště radnice</t>
  </si>
  <si>
    <t>Velký Valtinov-Rekonstrukce krovu Kostela sv. Jana Nepomuckého</t>
  </si>
  <si>
    <t>Strat.partnerství Koncepce EVVO-DDM Nový Bor</t>
  </si>
  <si>
    <t>Prověření odtokových poměrů ORP Jablonec n.Nis.</t>
  </si>
  <si>
    <t>Naplňování memoranda o protipovodňové ochraně na Lužické Nise,Smědé</t>
  </si>
  <si>
    <t>Revitalizace Jindřichovického potoka, Jindřichovice p.S.</t>
  </si>
  <si>
    <t>Hamr na Jezeře - 24 kapřích hodin</t>
  </si>
  <si>
    <t>Nemocnice Jablonec - Lekařská pohotovostní služby</t>
  </si>
  <si>
    <t>Podpora dopravní výchovy - dětská dopravní hřiště</t>
  </si>
  <si>
    <t>Odbavovací zařízení MHD Liberec a Česká Lípa</t>
  </si>
  <si>
    <t>Systémová podpora vzdělávání žáků v spec. ZŠ</t>
  </si>
  <si>
    <t>Individuální podpora nezisk. akcí v oblasti školství a mládeže</t>
  </si>
  <si>
    <t>Brnišťský půlmaraton</t>
  </si>
  <si>
    <t>Komunitní plánování soc.služeb obcí s rozšířenou působností</t>
  </si>
  <si>
    <t>Naivní divadlo Liberec-doprava dětí na představení</t>
  </si>
  <si>
    <t>Stvolínky-Obnova výplní otvorů zámku a fasáda arkády</t>
  </si>
  <si>
    <t>Regionální kola pěvecké a hudební soutěže</t>
  </si>
  <si>
    <t>Bezpečnost ve školách a školkách</t>
  </si>
  <si>
    <t>Program podpory venkova</t>
  </si>
  <si>
    <t>Podpora místní Agend 21</t>
  </si>
  <si>
    <t>Program volnočasových aktivit</t>
  </si>
  <si>
    <t>Podpora rekonstrukcí, údržby a oprav komunikací pro cyklisty</t>
  </si>
  <si>
    <t>Podpora městské mobility formou sdílených kol</t>
  </si>
  <si>
    <t>Kulturní aktivity LK</t>
  </si>
  <si>
    <t>Rok české hudby</t>
  </si>
  <si>
    <t>Podpora předcházení vzniku odpadů a využití bioodpadů</t>
  </si>
  <si>
    <t>Podpora ozdravných a rekondičních pobytů pro ZTP občany</t>
  </si>
  <si>
    <t>Podpora preventivnách a léčebných projektů</t>
  </si>
  <si>
    <t>Podpora primární péče</t>
  </si>
  <si>
    <t>Finanční dar obcím zasažené povodní</t>
  </si>
  <si>
    <t>Implementace Integrované strategie regionu Krkonoše</t>
  </si>
  <si>
    <t>Krkonošská magistrála</t>
  </si>
  <si>
    <t>Úprava, údržba Lužické magistrály</t>
  </si>
  <si>
    <t>Zajištění plánování sociálních služeb - Mikroregion Frýdlantsko</t>
  </si>
  <si>
    <t>Mikroregion Kzákov - doprovodné cykloprvky</t>
  </si>
  <si>
    <t>Modernizace a rozšíření kompostáren - Jilemnicko</t>
  </si>
  <si>
    <t>Odbavovací zařízení MHD Jablonec - DSOJ</t>
  </si>
  <si>
    <t>Dotace JPO k programu MV</t>
  </si>
  <si>
    <t>Pořízení nových plakátovacích ploch a zástěn kontejnerů</t>
  </si>
  <si>
    <t>Realizacš vodního vrtu u vodní nádrže Polevsko</t>
  </si>
  <si>
    <t>Úprava a obnova veř. Prostranství v Janově Dole</t>
  </si>
  <si>
    <t>Dřevěný přístřešek u statku č.p. 137 Dubnice</t>
  </si>
  <si>
    <t>Statutární město Liberec - rekonstrukce bazénu Lbc</t>
  </si>
  <si>
    <t>Hřiště na plážové sporty Železný Brod</t>
  </si>
  <si>
    <t>Technické zhodnocení-reko sport. hřiště Hejnice</t>
  </si>
  <si>
    <t>Reko sportovního hřiště u ZŠ Lidická Hrádek nad Nisou</t>
  </si>
  <si>
    <t>Reko atletického areálu ve Studenci</t>
  </si>
  <si>
    <t>Reko sportovního areálu u ZŠ Hodkovice nad Mohelkou</t>
  </si>
  <si>
    <t>Technické zhodnocení vícelúčelového hřiště Hrubá Skála</t>
  </si>
  <si>
    <t>Rekonstrukce hrací plochy Jablonec nad Nisou</t>
  </si>
  <si>
    <t>Oprava střechy a nová zpevn.plocha Gy Turnov</t>
  </si>
  <si>
    <t>Reko otvor.výplní u SUPŠ a VOŠ Jablonec nad Nisou</t>
  </si>
  <si>
    <t>Finišér na úpravu sáňkařských drah Hejnice</t>
  </si>
  <si>
    <t>Stavba sportovního areálu u ZŠ Pěnčín</t>
  </si>
  <si>
    <t>Reko atletického areálu Semily</t>
  </si>
  <si>
    <t>Stavba nového kabin.bloku u zimního stadionu Frýdlant</t>
  </si>
  <si>
    <t>Technické zhodnocení-reko umělých povrchů Cvikov</t>
  </si>
  <si>
    <t>Stavba wortoutového hřiště Nové Město pod Smrkem</t>
  </si>
  <si>
    <t>Technické zhodnocení zázemí fotbalového hřiště Rynoltice</t>
  </si>
  <si>
    <t>Nové kabiny u fotbalového hřiště Rádlo</t>
  </si>
  <si>
    <t>Retoping atletické dráhy Turnov</t>
  </si>
  <si>
    <t>Reko budovy pro umístění spec. Školy Jilemnice</t>
  </si>
  <si>
    <t>Modernizace dig. Infrastruktury Tanvald</t>
  </si>
  <si>
    <t>Oprava atletického staionu a fotbal. hřiště Česká Lípa</t>
  </si>
  <si>
    <t>Příspěvek SŽ na reko propustku pro pěší pod žst. Lbc</t>
  </si>
  <si>
    <t>Stezka podél II/279-křížení D10, Příšovice-Svijany</t>
  </si>
  <si>
    <t>Projekt.dokumentace-reviz. Liberec Sokolská I. etpa</t>
  </si>
  <si>
    <t>Sanace skalního svahu Dubá-Sušice</t>
  </si>
  <si>
    <t>Naivní divadlo Liberec - nákup LED reflektoů</t>
  </si>
  <si>
    <t>Plán ochrany MPZ Jilemnice</t>
  </si>
  <si>
    <t>Divadlo FXŠaldy Liberec - zvuk.technika a nástroje</t>
  </si>
  <si>
    <t>Spolufinancování likvidace ekolog.zátěže park Tyršova Jablonec</t>
  </si>
  <si>
    <t>Podpora výstavby a rozvoje - DDH Frýdlant</t>
  </si>
  <si>
    <t>Podpora jednotek požární ochrany obcí</t>
  </si>
  <si>
    <t>Oprava přístup.cesty ke skiareálu Horní Domky - I.et.</t>
  </si>
  <si>
    <t>Cyklotrasa Odra-Nisa-úsek ul.5.května-silnice I./14</t>
  </si>
  <si>
    <t>Nová cyklostezka ke hřbitovu-I/13 Rynoltice, průtah</t>
  </si>
  <si>
    <t>Stezka pro pěší a cyklisty Radvanec-Nový Bor, cyklostezka</t>
  </si>
  <si>
    <t xml:space="preserve">Greenway Jizera-část Příšovice, etapa D </t>
  </si>
  <si>
    <t>Vybudování cyklostezky Česká Kamenice-Kamanický Šenov</t>
  </si>
  <si>
    <t>Rohanské stezky I.etapa</t>
  </si>
  <si>
    <t>Traily Benecko - flow trail</t>
  </si>
  <si>
    <t>Cyklostezka Sv. Zdislavy Nový Bor-Svor, úsek Cvikov</t>
  </si>
  <si>
    <t>Cyklostezka na III/2876 a III/2873 Jeřmanice</t>
  </si>
  <si>
    <t>Cyklostezka Česká Kamenice-Kam. Šenov-PDSP</t>
  </si>
  <si>
    <t>PD-stezka pro chodce a cyklisty,centrum-Písečáky</t>
  </si>
  <si>
    <t>Stezka pro chodce,cyklisty,přestavba propust.arény</t>
  </si>
  <si>
    <t>Zvýšení bezpeččnosti cyklodopravy Mníšek-Fojtka</t>
  </si>
  <si>
    <t>Cyklostezka Telefonka-Jindřichovie pod Smrkem</t>
  </si>
  <si>
    <t>Malá Skála -lávka přes Jizeru</t>
  </si>
  <si>
    <t>Cyklostezka Lípa-Bor II. a iII. Etapa</t>
  </si>
  <si>
    <t>Obec Oldřichov v hájích - Mobiliář podél cyklotrasy</t>
  </si>
  <si>
    <t>Kamenický Šenov - Zkvalitnění cyklistické infrastruktury</t>
  </si>
  <si>
    <t>Město Semily - Nabíjecí stanice pro elektkrokola</t>
  </si>
  <si>
    <t>Obec Hamr na Jezeře - Přístřešek pro cyklisty</t>
  </si>
  <si>
    <t>Město Ralsko - Nabíjecí stanice pro elektrokola</t>
  </si>
  <si>
    <t>Město Chrastava - solární dobíjecí stanice</t>
  </si>
  <si>
    <t>Obec Bílý Kostel n. Nisou - dobíjecí stanice pro elektrola</t>
  </si>
  <si>
    <t>Košťálov - nabíjecí stanice pro elektrokola</t>
  </si>
  <si>
    <t>Višňová - vybavení pro cyklisty na návxi</t>
  </si>
  <si>
    <t>Nový Oldřichov - pořízení stanice pro elektrokola</t>
  </si>
  <si>
    <t>Rokytnice n. Jizerou - Rozšíření cykloinfrastruktury</t>
  </si>
  <si>
    <t>Hejnice - Infrastruktura pro cykloturistiku</t>
  </si>
  <si>
    <t>Jilemnice - Nabíjecí stanice pro elektrokola</t>
  </si>
  <si>
    <t>Lomnice nad Popelkou - Infrastruktura pro cyklisty</t>
  </si>
  <si>
    <t>Brniště - štěpkovač</t>
  </si>
  <si>
    <t>Kravaře - vybudování RE-USE centra</t>
  </si>
  <si>
    <t>Jeřmanice - kryté kontejnerové stání</t>
  </si>
  <si>
    <t>Jindřichovice p. Smrkem - kompostárna</t>
  </si>
  <si>
    <t xml:space="preserve">Soustava tůní </t>
  </si>
  <si>
    <t>Heřmanice - tůně a vsakovací příkop</t>
  </si>
  <si>
    <t>Dlouhý most - tůně v lokalitě u tratě</t>
  </si>
  <si>
    <t>Jindřichovice p. Smrkem - soustava tůní</t>
  </si>
  <si>
    <t>Dětřichov - tůně pod Mlýnským vrchem</t>
  </si>
  <si>
    <t>Dubnice pod Ralskem -tůň na pozemku č.p.928</t>
  </si>
  <si>
    <t>Tůně pod Kloboukem, Kunratice u Cvikova</t>
  </si>
  <si>
    <t>Vybudování nové zubní ordinace ve Cvikově</t>
  </si>
  <si>
    <t>Nové Město p. Smrkem-reko a vybavení 2 zubních ordinací</t>
  </si>
  <si>
    <t>Příšovice č.p. 185-rekonstrukce zubní ordinace</t>
  </si>
  <si>
    <t>Letná č.p.253, Mimoń-reko objektu pro zubní ordinaci</t>
  </si>
  <si>
    <t>Horní Vítkov vodovod, Chrastava</t>
  </si>
  <si>
    <t>Horní Vítkov vodovod, přípravné práce, Chrastava</t>
  </si>
  <si>
    <t>Václavice vodovod, Hrádek nad Nisou</t>
  </si>
  <si>
    <t>celkem z výdajové kapitoly 927 - Fond Turów</t>
  </si>
  <si>
    <t>Čistá u Horek-náhrada poškozeného stanu</t>
  </si>
  <si>
    <t>Višńová-pořízení traktoru</t>
  </si>
  <si>
    <t>Vrchovany-splašková kanalizace a ČOV</t>
  </si>
  <si>
    <t>Hodkovice nad Mohelkou, Jílové-kanalizace a ČOV</t>
  </si>
  <si>
    <t>Skalka u Doks-prodloužení vodovodu a ATS</t>
  </si>
  <si>
    <t>Všeň-individuální dotace</t>
  </si>
  <si>
    <t>Kozákov-nový zdroj vody, obec Radostná pod Kozákovem</t>
  </si>
  <si>
    <t>Ralsko-individuální dotace Náhlov</t>
  </si>
  <si>
    <t>Desná-finské domky,kanalizace</t>
  </si>
  <si>
    <t>Desná-finské domky, vodovod</t>
  </si>
  <si>
    <t>Smržovka-vodovodní řád a splašková kanalizace</t>
  </si>
  <si>
    <t>Lučany nad Nisou-splašková kanalizace Hrachový</t>
  </si>
  <si>
    <t>Rychnov u Jbc n.N.-splašková kanalizace, Lužická II</t>
  </si>
  <si>
    <t>Dubá, Luční ulice-kanalizace</t>
  </si>
  <si>
    <t>Dolní Řasnice-vodovod IV. Etapa</t>
  </si>
  <si>
    <t>Jablonec nad Jizerou-oprava vodovodu</t>
  </si>
  <si>
    <t>Poniklá-rekonstrukce a stavba nového vodovodu</t>
  </si>
  <si>
    <t>Bozkov-vodovod a kanalizace</t>
  </si>
  <si>
    <t>Žandov-hlavní vodovodní řád</t>
  </si>
  <si>
    <t>Jesenný - stoka 251 m</t>
  </si>
  <si>
    <t>Studenec-oprava vodojemu</t>
  </si>
  <si>
    <t>Jestřábí v Krkonoších-oprava objektů, vod.infrastruktura Křižlice</t>
  </si>
  <si>
    <t>Zásada-obnova části vodojemu</t>
  </si>
  <si>
    <t>Frýdštejn-vodovodní řád</t>
  </si>
  <si>
    <t>Jindřichovice pod Smrkem-ČOV pro ZŠ Jindřichovice</t>
  </si>
  <si>
    <t>Čtveřín-splašková kanalizace</t>
  </si>
  <si>
    <t>DUR-Frýdlant-Dětřichov</t>
  </si>
  <si>
    <t xml:space="preserve"> 7/6</t>
  </si>
  <si>
    <t>VHS Turnov-vodovodní řad IVC Turnov</t>
  </si>
  <si>
    <t>VHS Turnov-vodojemy</t>
  </si>
  <si>
    <t>Nákup techniky pro MR Pojizeří</t>
  </si>
  <si>
    <t>Nákup techniky a osazení tur.inf.centra MR Tábor</t>
  </si>
  <si>
    <t>Nákup nového vozidla s pracovní plošinou MR Císařský kámen</t>
  </si>
  <si>
    <t>Nákup společného vybavení svazku MR Jizera</t>
  </si>
  <si>
    <t>Nákup společného vybavení svazku MR Český ráj</t>
  </si>
  <si>
    <t>Pořízení mobiliáře pro podporu turismu a cestovního ruchu DSO Mezi kopci</t>
  </si>
  <si>
    <t>Nákup společné techniky MR Pojizeří</t>
  </si>
  <si>
    <t>Zvýšení dostupnosti informací pro občany MR Tábor</t>
  </si>
  <si>
    <t>Pořízení komunální techniky pro MR Mezi kopci II</t>
  </si>
  <si>
    <t>Pořízení komunální techniky -DSO Jizera-Příšovice</t>
  </si>
  <si>
    <t>Co je psáno, to je dáno - MR Podkozákovsko</t>
  </si>
  <si>
    <t>Komunální technika pro MR Císařský kámen</t>
  </si>
  <si>
    <t>PD-cyklomagistrála Ploučnice,Noviny pod Ralskem-Srní</t>
  </si>
  <si>
    <t>Projektová příprava Greenway Jizera,lávka</t>
  </si>
  <si>
    <t>Heřmanička-projektové práce III.</t>
  </si>
  <si>
    <t>Revitalizace Doubského potoka, MR Císařský kámen</t>
  </si>
  <si>
    <t>Odkanalizování obcí, DSO Císařský kámen</t>
  </si>
  <si>
    <t>Benecko,Mrklov-dostavba přivaděče pitné vody VHS Turnov</t>
  </si>
  <si>
    <t>Benecko,Mrklov-lvýstavba vodovod.řadů, VHS Turnov</t>
  </si>
  <si>
    <t>Benešov u Semil-obnova vodovod.řadů I.etapa</t>
  </si>
  <si>
    <t>Vyskeř-vodojen Za Hůrou-VHS Turnov</t>
  </si>
  <si>
    <t>Benešov-obnova vodovod.řadů II.,ř. VHS Turnov</t>
  </si>
  <si>
    <t>Ohrazenice-opravy vodovodů II.ř.</t>
  </si>
  <si>
    <t>VHS Vyskeř-obnova vodovodu u OÚ</t>
  </si>
  <si>
    <t>VHS Malá Skála-obnova vodovodu</t>
  </si>
  <si>
    <t>VHS Loučky-obnova vodovodu</t>
  </si>
  <si>
    <t>Chuchelna (Komárov a Bačov) HG vrt</t>
  </si>
  <si>
    <t>Olešnice-Pohoř rek.vodovjemu I.ř.</t>
  </si>
  <si>
    <t>Mírová-obnova vodov.-etap.3- SO Mírová p. Kozákovem</t>
  </si>
  <si>
    <t>Benešov-odvlhčení TP ÚV Příkrý</t>
  </si>
  <si>
    <t>Rokytnice n. jizerozu-obnova V a K  Horní Kout</t>
  </si>
  <si>
    <t>Malá Skála - Vranové I.-vodovod</t>
  </si>
  <si>
    <t>Rovensko-rekonstrukce V Blatec</t>
  </si>
  <si>
    <t>Benešov-reko vodovjemu, Strážník</t>
  </si>
  <si>
    <t>Dchuchelna-výměna technologie ČOV</t>
  </si>
  <si>
    <t>Olešnice-rek.vodojemu Pohoř II.,</t>
  </si>
  <si>
    <t>Přepeře-ČOV Turnov,provzd.systém</t>
  </si>
  <si>
    <t>Kacanovy-Turnov-nový vodojem Mašov</t>
  </si>
  <si>
    <t xml:space="preserve"> 7/7</t>
  </si>
  <si>
    <t>Celkem neinvestiční a investiční transfery obcím a dobrovolným svazkům obcí poskytné v roce 2024 z vlastních prostředků Libereckého kraje</t>
  </si>
  <si>
    <t>OPTP 2021+ Operační program TP 2021+ - EU - NIV</t>
  </si>
  <si>
    <t>IROP 2021-2027-EU-NIV</t>
  </si>
  <si>
    <t>IROP2021+IROP2021-2027-EU-INV</t>
  </si>
  <si>
    <t>OPTP 2021+ Operační program TP 2021+ - CZ - NIV</t>
  </si>
  <si>
    <t>IROP 2021-2027-CZ-NIV</t>
  </si>
  <si>
    <t>PPS INTEREG VI-A 2021+Progr. EÚS 2021+- CZ,NIV</t>
  </si>
  <si>
    <t>IROP2021+IROP 2021-2027-CZ-INV</t>
  </si>
  <si>
    <t>OP-Podnikání a invace pro konkurenceschop.-EU-NIV</t>
  </si>
  <si>
    <t>OP Podnikání a inovace pro konkuren. 2014+-EU-INV</t>
  </si>
  <si>
    <t>NPO - prevence digitální propasti - EU, neinv.</t>
  </si>
  <si>
    <t>NPO-podpora škol soc. znevýh.žáků - EU, neinv.</t>
  </si>
  <si>
    <t>OP VVV - P 03 - CZ, investice</t>
  </si>
  <si>
    <t>OP VVV - P 03 - EU, investice</t>
  </si>
  <si>
    <t>Národní plán obnovy – EU, neinvestice</t>
  </si>
  <si>
    <t>Národní plán obnovy - EU, investice</t>
  </si>
  <si>
    <t>938/25/RK</t>
  </si>
  <si>
    <t>OSTARA Cvikov</t>
  </si>
  <si>
    <t>10/3</t>
  </si>
  <si>
    <t>10/2</t>
  </si>
  <si>
    <t>10/1</t>
  </si>
  <si>
    <t>15/1</t>
  </si>
  <si>
    <t>15/2</t>
  </si>
  <si>
    <t>15/3</t>
  </si>
  <si>
    <t>17</t>
  </si>
  <si>
    <t>19/1</t>
  </si>
  <si>
    <t>19/2</t>
  </si>
  <si>
    <t>19/3</t>
  </si>
  <si>
    <r>
      <t xml:space="preserve">příspěvkové organizace v resortu kultury celkem </t>
    </r>
    <r>
      <rPr>
        <b/>
        <sz val="9"/>
        <color theme="3"/>
        <rFont val="Arial"/>
        <family val="2"/>
        <charset val="238"/>
      </rPr>
      <t>**</t>
    </r>
  </si>
  <si>
    <t>resort - název programu/poprogrmu</t>
  </si>
  <si>
    <t>1049/25/RK</t>
  </si>
  <si>
    <t>1184/25/mRK</t>
  </si>
  <si>
    <t xml:space="preserve">Domov důchodců Jablonecké Paseky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</si>
</sst>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K_č_-;\-* #,##0.00\ _K_č_-;_-* &quot;-&quot;??\ _K_č_-;_-@_-"/>
    <numFmt numFmtId="165" formatCode="#,##0.0"/>
    <numFmt numFmtId="166" formatCode="#,##0.000"/>
    <numFmt numFmtId="167" formatCode="#,##0.00000"/>
    <numFmt numFmtId="168" formatCode="#,##0.00_ ;[Red]\-#,##0.00\ "/>
    <numFmt numFmtId="169" formatCode="0.000000"/>
    <numFmt numFmtId="170" formatCode="0.00000"/>
    <numFmt numFmtId="171" formatCode="_-* #,##0.00\ _K_č_-;\-* #,##0.00\ _K_č_-;_-* \-??\ _K_č_-;_-@_-"/>
    <numFmt numFmtId="172" formatCode="#,##0.00000_ ;[Red]\-#,##0.00000\ "/>
    <numFmt numFmtId="173" formatCode="0.000"/>
  </numFmts>
  <fonts count="145"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b/>
      <sz val="8"/>
      <name val="Arial"/>
      <family val="2"/>
      <charset val="238"/>
    </font>
    <font>
      <sz val="10"/>
      <name val="Arial"/>
      <family val="2"/>
      <charset val="238"/>
    </font>
    <font>
      <b/>
      <sz val="12"/>
      <name val="Arial"/>
      <family val="2"/>
      <charset val="238"/>
    </font>
    <font>
      <b/>
      <sz val="10"/>
      <name val="Arial"/>
      <family val="2"/>
      <charset val="238"/>
    </font>
    <font>
      <sz val="9"/>
      <name val="Arial"/>
      <family val="2"/>
      <charset val="238"/>
    </font>
    <font>
      <sz val="10"/>
      <name val="Times New Roman"/>
      <family val="1"/>
      <charset val="238"/>
    </font>
    <font>
      <b/>
      <sz val="14"/>
      <name val="Arial"/>
      <family val="2"/>
      <charset val="238"/>
    </font>
    <font>
      <b/>
      <sz val="7"/>
      <name val="Arial"/>
      <family val="2"/>
      <charset val="238"/>
    </font>
    <font>
      <sz val="10"/>
      <name val="Arial CE"/>
      <charset val="238"/>
    </font>
    <font>
      <sz val="8"/>
      <name val="Arial CE"/>
      <family val="2"/>
      <charset val="238"/>
    </font>
    <font>
      <b/>
      <sz val="10"/>
      <name val="Arial CE"/>
      <charset val="238"/>
    </font>
    <font>
      <b/>
      <sz val="8"/>
      <name val="Arial CE"/>
      <family val="2"/>
      <charset val="238"/>
    </font>
    <font>
      <b/>
      <sz val="8"/>
      <name val="Arial CE"/>
      <charset val="238"/>
    </font>
    <font>
      <b/>
      <sz val="20"/>
      <name val="Arial"/>
      <family val="2"/>
      <charset val="238"/>
    </font>
    <font>
      <sz val="10"/>
      <color indexed="10"/>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b/>
      <sz val="7"/>
      <color indexed="8"/>
      <name val="Tahoma"/>
      <family val="2"/>
      <charset val="238"/>
    </font>
    <font>
      <sz val="9"/>
      <color indexed="8"/>
      <name val="Arial"/>
      <family val="2"/>
      <charset val="238"/>
    </font>
    <font>
      <b/>
      <sz val="14"/>
      <name val="Arial CE"/>
      <charset val="238"/>
    </font>
    <font>
      <sz val="9"/>
      <name val="Arial CE"/>
      <family val="2"/>
      <charset val="238"/>
    </font>
    <font>
      <b/>
      <sz val="16"/>
      <name val="Times New Roman"/>
      <family val="1"/>
      <charset val="238"/>
    </font>
    <font>
      <b/>
      <sz val="18"/>
      <name val="Times New Roman"/>
      <family val="1"/>
      <charset val="238"/>
    </font>
    <font>
      <sz val="12"/>
      <name val="Times New Roman"/>
      <family val="1"/>
      <charset val="238"/>
    </font>
    <font>
      <sz val="7"/>
      <name val="Arial"/>
      <family val="2"/>
      <charset val="238"/>
    </font>
    <font>
      <b/>
      <sz val="20"/>
      <name val="Times New Roman"/>
      <family val="1"/>
      <charset val="238"/>
    </font>
    <font>
      <b/>
      <sz val="22"/>
      <name val="Times New Roman"/>
      <family val="1"/>
      <charset val="238"/>
    </font>
    <font>
      <b/>
      <sz val="11"/>
      <name val="Arial"/>
      <family val="2"/>
      <charset val="238"/>
    </font>
    <font>
      <sz val="10"/>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9"/>
      <color theme="1"/>
      <name val="Arial"/>
      <family val="2"/>
      <charset val="238"/>
    </font>
    <font>
      <sz val="8"/>
      <color theme="1"/>
      <name val="Arial"/>
      <family val="2"/>
      <charset val="238"/>
    </font>
    <font>
      <sz val="11"/>
      <color theme="1"/>
      <name val="Arial"/>
      <family val="2"/>
      <charset val="238"/>
    </font>
    <font>
      <b/>
      <sz val="10"/>
      <color theme="1"/>
      <name val="Arial"/>
      <family val="2"/>
      <charset val="238"/>
    </font>
    <font>
      <sz val="10"/>
      <color rgb="FFFF0000"/>
      <name val="Arial"/>
      <family val="2"/>
      <charset val="238"/>
    </font>
    <font>
      <sz val="10"/>
      <name val="Calibri"/>
      <family val="2"/>
      <charset val="238"/>
      <scheme val="minor"/>
    </font>
    <font>
      <sz val="8"/>
      <color theme="9" tint="-0.499984740745262"/>
      <name val="Arial"/>
      <family val="2"/>
      <charset val="238"/>
    </font>
    <font>
      <sz val="8"/>
      <color theme="3"/>
      <name val="Arial"/>
      <family val="2"/>
      <charset val="238"/>
    </font>
    <font>
      <sz val="8"/>
      <color rgb="FF00B050"/>
      <name val="Arial"/>
      <family val="2"/>
      <charset val="238"/>
    </font>
    <font>
      <b/>
      <sz val="8"/>
      <color rgb="FF00B050"/>
      <name val="Arial"/>
      <family val="2"/>
      <charset val="238"/>
    </font>
    <font>
      <b/>
      <sz val="9"/>
      <color theme="1"/>
      <name val="Arial"/>
      <family val="2"/>
      <charset val="238"/>
    </font>
    <font>
      <b/>
      <sz val="8"/>
      <color rgb="FF0000CC"/>
      <name val="Arial"/>
      <family val="2"/>
      <charset val="238"/>
    </font>
    <font>
      <sz val="8"/>
      <color rgb="FF0000CC"/>
      <name val="Arial"/>
      <family val="2"/>
      <charset val="238"/>
    </font>
    <font>
      <b/>
      <sz val="14"/>
      <name val="Calibri"/>
      <family val="2"/>
      <charset val="238"/>
      <scheme val="minor"/>
    </font>
    <font>
      <sz val="9"/>
      <color rgb="FFFF0000"/>
      <name val="Arial"/>
      <family val="2"/>
      <charset val="238"/>
    </font>
    <font>
      <sz val="8"/>
      <color rgb="FFFF0000"/>
      <name val="Arial"/>
      <family val="2"/>
      <charset val="238"/>
    </font>
    <font>
      <sz val="8"/>
      <color indexed="10"/>
      <name val="Arial"/>
      <family val="2"/>
      <charset val="238"/>
    </font>
    <font>
      <sz val="8"/>
      <color theme="8" tint="-0.499984740745262"/>
      <name val="Arial"/>
      <family val="2"/>
      <charset val="238"/>
    </font>
    <font>
      <sz val="9"/>
      <color rgb="FF00B050"/>
      <name val="Arial"/>
      <family val="2"/>
      <charset val="238"/>
    </font>
    <font>
      <sz val="9"/>
      <color theme="1"/>
      <name val="Calibri"/>
      <family val="2"/>
      <charset val="238"/>
      <scheme val="minor"/>
    </font>
    <font>
      <sz val="18"/>
      <color theme="3"/>
      <name val="Cambria"/>
      <family val="2"/>
      <charset val="238"/>
      <scheme val="major"/>
    </font>
    <font>
      <sz val="11"/>
      <color rgb="FF9C5700"/>
      <name val="Calibri"/>
      <family val="2"/>
      <charset val="238"/>
      <scheme val="minor"/>
    </font>
    <font>
      <sz val="8"/>
      <color indexed="12"/>
      <name val="Arial"/>
      <family val="2"/>
      <charset val="238"/>
    </font>
    <font>
      <b/>
      <sz val="10"/>
      <name val="Times New Roman"/>
      <family val="1"/>
      <charset val="238"/>
    </font>
    <font>
      <b/>
      <sz val="11"/>
      <name val="Times New Roman"/>
      <family val="1"/>
      <charset val="238"/>
    </font>
    <font>
      <sz val="10"/>
      <color theme="1"/>
      <name val="Times New Roman"/>
      <family val="1"/>
      <charset val="238"/>
    </font>
    <font>
      <sz val="10"/>
      <color theme="3"/>
      <name val="Arial"/>
      <family val="2"/>
      <charset val="238"/>
    </font>
    <font>
      <b/>
      <sz val="9"/>
      <name val="Calibri"/>
      <family val="2"/>
      <charset val="238"/>
      <scheme val="minor"/>
    </font>
    <font>
      <sz val="8"/>
      <color rgb="FF0000FF"/>
      <name val="Arial"/>
      <family val="2"/>
      <charset val="238"/>
    </font>
    <font>
      <sz val="8"/>
      <color rgb="FF000000"/>
      <name val="Arial"/>
      <family val="2"/>
      <charset val="238"/>
    </font>
    <font>
      <b/>
      <sz val="8"/>
      <color rgb="FFFF0000"/>
      <name val="Arial"/>
      <family val="2"/>
      <charset val="238"/>
    </font>
    <font>
      <sz val="11"/>
      <color rgb="FF000000"/>
      <name val="Calibri"/>
      <family val="2"/>
      <charset val="238"/>
    </font>
    <font>
      <sz val="11"/>
      <color theme="1"/>
      <name val="Calibri"/>
      <family val="2"/>
      <scheme val="minor"/>
    </font>
    <font>
      <b/>
      <sz val="8"/>
      <color theme="1"/>
      <name val="Arial"/>
      <family val="2"/>
      <charset val="238"/>
    </font>
    <font>
      <b/>
      <sz val="11.5"/>
      <name val="Arial CE"/>
      <charset val="238"/>
    </font>
    <font>
      <sz val="11"/>
      <color indexed="20"/>
      <name val="Calibri"/>
      <family val="2"/>
      <charset val="238"/>
    </font>
    <font>
      <sz val="8"/>
      <color rgb="FF008000"/>
      <name val="Arial"/>
      <family val="2"/>
      <charset val="238"/>
    </font>
    <font>
      <b/>
      <sz val="10"/>
      <color theme="1"/>
      <name val="Times New Roman"/>
      <family val="1"/>
      <charset val="238"/>
    </font>
    <font>
      <i/>
      <sz val="9"/>
      <color theme="1" tint="0.499984740745262"/>
      <name val="Arial"/>
      <family val="2"/>
      <charset val="238"/>
    </font>
    <font>
      <b/>
      <sz val="8"/>
      <color rgb="FF000000"/>
      <name val="Arial"/>
      <family val="2"/>
      <charset val="238"/>
    </font>
    <font>
      <i/>
      <sz val="8"/>
      <color rgb="FFFF0000"/>
      <name val="Arial"/>
      <family val="2"/>
      <charset val="238"/>
    </font>
    <font>
      <b/>
      <sz val="8"/>
      <color indexed="81"/>
      <name val="Tahoma"/>
      <family val="2"/>
      <charset val="238"/>
    </font>
    <font>
      <sz val="8"/>
      <color indexed="81"/>
      <name val="Tahoma"/>
      <family val="2"/>
      <charset val="238"/>
    </font>
    <font>
      <sz val="9"/>
      <color rgb="FF000000"/>
      <name val="Arial"/>
      <family val="2"/>
      <charset val="238"/>
    </font>
    <font>
      <sz val="8"/>
      <name val="Arial"/>
      <family val="2"/>
    </font>
    <font>
      <sz val="9"/>
      <color theme="1"/>
      <name val="Arial CE"/>
      <family val="2"/>
      <charset val="238"/>
    </font>
    <font>
      <b/>
      <sz val="8"/>
      <color rgb="FF000000"/>
      <name val="Times New Roman"/>
      <family val="1"/>
      <charset val="238"/>
    </font>
    <font>
      <sz val="8"/>
      <name val="Calibri"/>
      <family val="2"/>
      <charset val="238"/>
      <scheme val="minor"/>
    </font>
    <font>
      <sz val="9"/>
      <name val="Calibri"/>
      <family val="2"/>
      <charset val="238"/>
      <scheme val="minor"/>
    </font>
    <font>
      <b/>
      <sz val="8"/>
      <color rgb="FF0000FF"/>
      <name val="Arial"/>
      <family val="2"/>
      <charset val="238"/>
    </font>
    <font>
      <sz val="7"/>
      <color rgb="FF0000FF"/>
      <name val="Arial"/>
      <family val="2"/>
      <charset val="238"/>
    </font>
    <font>
      <sz val="12"/>
      <color theme="1"/>
      <name val="Arial"/>
      <family val="2"/>
      <charset val="238"/>
    </font>
    <font>
      <b/>
      <sz val="7"/>
      <color rgb="FF0000FF"/>
      <name val="Arial"/>
      <family val="2"/>
      <charset val="238"/>
    </font>
    <font>
      <sz val="8"/>
      <color rgb="FF002060"/>
      <name val="Arial"/>
      <family val="2"/>
      <charset val="238"/>
    </font>
    <font>
      <sz val="9"/>
      <color theme="1"/>
      <name val="Arial CE"/>
      <charset val="238"/>
    </font>
    <font>
      <sz val="9"/>
      <color theme="3"/>
      <name val="Arial"/>
      <family val="2"/>
      <charset val="238"/>
    </font>
    <font>
      <sz val="8.5"/>
      <name val="Arial"/>
      <family val="2"/>
      <charset val="238"/>
    </font>
    <font>
      <b/>
      <sz val="9"/>
      <color theme="1"/>
      <name val="Calibri"/>
      <family val="2"/>
      <charset val="238"/>
      <scheme val="minor"/>
    </font>
    <font>
      <b/>
      <sz val="11"/>
      <name val="Arial CE"/>
      <family val="2"/>
      <charset val="238"/>
    </font>
    <font>
      <b/>
      <sz val="9"/>
      <name val="Arial CE"/>
      <family val="2"/>
      <charset val="238"/>
    </font>
    <font>
      <b/>
      <sz val="9"/>
      <color indexed="8"/>
      <name val="Arial"/>
      <family val="2"/>
      <charset val="238"/>
    </font>
    <font>
      <b/>
      <sz val="11"/>
      <name val="Arial CE"/>
      <charset val="238"/>
    </font>
    <font>
      <b/>
      <sz val="9"/>
      <color theme="3"/>
      <name val="Arial"/>
      <family val="2"/>
      <charset val="238"/>
    </font>
  </fonts>
  <fills count="95">
    <fill>
      <patternFill patternType="none"/>
    </fill>
    <fill>
      <patternFill patternType="gray125"/>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0C0C0"/>
        <bgColor indexed="64"/>
      </patternFill>
    </fill>
    <fill>
      <patternFill patternType="solid">
        <fgColor rgb="FFD9D9D9"/>
        <bgColor indexed="64"/>
      </patternFill>
    </fill>
    <fill>
      <patternFill patternType="solid">
        <fgColor theme="9" tint="0.39997558519241921"/>
        <bgColor indexed="64"/>
      </patternFill>
    </fill>
    <fill>
      <patternFill patternType="solid">
        <fgColor rgb="FFF0F0F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D8E4BC"/>
        <bgColor indexed="64"/>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2"/>
      </patternFill>
    </fill>
    <fill>
      <patternFill patternType="solid">
        <fgColor theme="6" tint="0.39997558519241921"/>
        <bgColor indexed="64"/>
      </patternFill>
    </fill>
  </fills>
  <borders count="110">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diagonal/>
    </border>
    <border>
      <left/>
      <right style="thin">
        <color indexed="64"/>
      </right>
      <top style="medium">
        <color indexed="64"/>
      </top>
      <bottom style="double">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857">
    <xf numFmtId="0" fontId="0" fillId="0" borderId="0"/>
    <xf numFmtId="0" fontId="65"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65" fillId="24" borderId="0" applyNumberFormat="0" applyBorder="0" applyAlignment="0" applyProtection="0"/>
    <xf numFmtId="0" fontId="65" fillId="25" borderId="0" applyNumberFormat="0" applyBorder="0" applyAlignment="0" applyProtection="0"/>
    <xf numFmtId="0" fontId="65" fillId="26" borderId="0" applyNumberFormat="0" applyBorder="0" applyAlignment="0" applyProtection="0"/>
    <xf numFmtId="0" fontId="65" fillId="27" borderId="0" applyNumberFormat="0" applyBorder="0" applyAlignment="0" applyProtection="0"/>
    <xf numFmtId="0" fontId="65" fillId="28"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66" fillId="32" borderId="0" applyNumberFormat="0" applyBorder="0" applyAlignment="0" applyProtection="0"/>
    <xf numFmtId="0" fontId="66" fillId="33" borderId="0" applyNumberFormat="0" applyBorder="0" applyAlignment="0" applyProtection="0"/>
    <xf numFmtId="0" fontId="66" fillId="34" borderId="0" applyNumberFormat="0" applyBorder="0" applyAlignment="0" applyProtection="0"/>
    <xf numFmtId="0" fontId="39" fillId="0" borderId="1" applyNumberFormat="0" applyFill="0" applyAlignment="0" applyProtection="0"/>
    <xf numFmtId="0" fontId="67" fillId="0" borderId="88" applyNumberFormat="0" applyFill="0" applyAlignment="0" applyProtection="0"/>
    <xf numFmtId="164" fontId="30"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0" fontId="68" fillId="35" borderId="0" applyNumberFormat="0" applyBorder="0" applyAlignment="0" applyProtection="0"/>
    <xf numFmtId="0" fontId="40" fillId="6" borderId="2" applyNumberFormat="0" applyAlignment="0" applyProtection="0"/>
    <xf numFmtId="0" fontId="69" fillId="36" borderId="89" applyNumberFormat="0" applyAlignment="0" applyProtection="0"/>
    <xf numFmtId="0" fontId="41" fillId="0" borderId="3" applyNumberFormat="0" applyFill="0" applyAlignment="0" applyProtection="0"/>
    <xf numFmtId="0" fontId="70" fillId="0" borderId="90" applyNumberFormat="0" applyFill="0" applyAlignment="0" applyProtection="0"/>
    <xf numFmtId="0" fontId="42" fillId="0" borderId="4" applyNumberFormat="0" applyFill="0" applyAlignment="0" applyProtection="0"/>
    <xf numFmtId="0" fontId="71" fillId="0" borderId="91" applyNumberFormat="0" applyFill="0" applyAlignment="0" applyProtection="0"/>
    <xf numFmtId="0" fontId="43" fillId="0" borderId="5" applyNumberFormat="0" applyFill="0" applyAlignment="0" applyProtection="0"/>
    <xf numFmtId="0" fontId="72" fillId="0" borderId="92" applyNumberFormat="0" applyFill="0" applyAlignment="0" applyProtection="0"/>
    <xf numFmtId="0" fontId="43" fillId="0" borderId="0" applyNumberFormat="0" applyFill="0" applyBorder="0" applyAlignment="0" applyProtection="0"/>
    <xf numFmtId="0" fontId="72" fillId="0" borderId="0" applyNumberFormat="0" applyFill="0" applyBorder="0" applyAlignment="0" applyProtection="0"/>
    <xf numFmtId="0" fontId="44" fillId="0" borderId="0" applyNumberFormat="0" applyFill="0" applyBorder="0" applyAlignment="0" applyProtection="0"/>
    <xf numFmtId="0" fontId="73" fillId="0" borderId="0" applyNumberFormat="0" applyFill="0" applyBorder="0" applyAlignment="0" applyProtection="0"/>
    <xf numFmtId="0" fontId="45" fillId="7" borderId="0" applyNumberFormat="0" applyBorder="0" applyAlignment="0" applyProtection="0"/>
    <xf numFmtId="0" fontId="74" fillId="37" borderId="0" applyNumberFormat="0" applyBorder="0" applyAlignment="0" applyProtection="0"/>
    <xf numFmtId="0" fontId="23" fillId="0" borderId="0"/>
    <xf numFmtId="0" fontId="65" fillId="0" borderId="0"/>
    <xf numFmtId="0" fontId="64" fillId="0" borderId="0"/>
    <xf numFmtId="0" fontId="23" fillId="0" borderId="0"/>
    <xf numFmtId="0" fontId="65" fillId="0" borderId="0"/>
    <xf numFmtId="0" fontId="65" fillId="0" borderId="0"/>
    <xf numFmtId="0" fontId="23" fillId="0" borderId="0"/>
    <xf numFmtId="0" fontId="23" fillId="0" borderId="0"/>
    <xf numFmtId="0" fontId="30" fillId="0" borderId="0"/>
    <xf numFmtId="0" fontId="37" fillId="0" borderId="0"/>
    <xf numFmtId="0" fontId="23" fillId="0" borderId="0"/>
    <xf numFmtId="0" fontId="30" fillId="0" borderId="0"/>
    <xf numFmtId="0" fontId="23" fillId="8" borderId="6" applyNumberFormat="0" applyFont="0" applyAlignment="0" applyProtection="0"/>
    <xf numFmtId="0" fontId="65" fillId="38" borderId="93" applyNumberFormat="0" applyFont="0" applyAlignment="0" applyProtection="0"/>
    <xf numFmtId="9" fontId="30" fillId="0" borderId="0" applyFont="0" applyFill="0" applyBorder="0" applyAlignment="0" applyProtection="0"/>
    <xf numFmtId="0" fontId="46" fillId="0" borderId="7" applyNumberFormat="0" applyFill="0" applyAlignment="0" applyProtection="0"/>
    <xf numFmtId="0" fontId="75" fillId="0" borderId="94" applyNumberFormat="0" applyFill="0" applyAlignment="0" applyProtection="0"/>
    <xf numFmtId="0" fontId="53" fillId="9" borderId="0">
      <alignment horizontal="left" vertical="center"/>
    </xf>
    <xf numFmtId="0" fontId="47" fillId="2" borderId="0" applyNumberFormat="0" applyBorder="0" applyAlignment="0" applyProtection="0"/>
    <xf numFmtId="0" fontId="76" fillId="39" borderId="0" applyNumberFormat="0" applyBorder="0" applyAlignment="0" applyProtection="0"/>
    <xf numFmtId="0" fontId="48" fillId="0" borderId="0" applyNumberFormat="0" applyFill="0" applyBorder="0" applyAlignment="0" applyProtection="0"/>
    <xf numFmtId="0" fontId="77" fillId="0" borderId="0" applyNumberFormat="0" applyFill="0" applyBorder="0" applyAlignment="0" applyProtection="0"/>
    <xf numFmtId="0" fontId="49" fillId="3" borderId="8" applyNumberFormat="0" applyAlignment="0" applyProtection="0"/>
    <xf numFmtId="0" fontId="78" fillId="40" borderId="95" applyNumberFormat="0" applyAlignment="0" applyProtection="0"/>
    <xf numFmtId="0" fontId="50" fillId="10" borderId="8" applyNumberFormat="0" applyAlignment="0" applyProtection="0"/>
    <xf numFmtId="0" fontId="79" fillId="41" borderId="95" applyNumberFormat="0" applyAlignment="0" applyProtection="0"/>
    <xf numFmtId="0" fontId="51" fillId="10" borderId="9" applyNumberFormat="0" applyAlignment="0" applyProtection="0"/>
    <xf numFmtId="0" fontId="80" fillId="41" borderId="96" applyNumberFormat="0" applyAlignment="0" applyProtection="0"/>
    <xf numFmtId="0" fontId="52" fillId="0" borderId="0" applyNumberFormat="0" applyFill="0" applyBorder="0" applyAlignment="0" applyProtection="0"/>
    <xf numFmtId="0" fontId="81" fillId="0" borderId="0" applyNumberFormat="0" applyFill="0" applyBorder="0" applyAlignment="0" applyProtection="0"/>
    <xf numFmtId="0" fontId="38" fillId="11" borderId="0" applyNumberFormat="0" applyBorder="0" applyAlignment="0" applyProtection="0"/>
    <xf numFmtId="0" fontId="66" fillId="42" borderId="0" applyNumberFormat="0" applyBorder="0" applyAlignment="0" applyProtection="0"/>
    <xf numFmtId="0" fontId="38" fillId="12" borderId="0" applyNumberFormat="0" applyBorder="0" applyAlignment="0" applyProtection="0"/>
    <xf numFmtId="0" fontId="66" fillId="43" borderId="0" applyNumberFormat="0" applyBorder="0" applyAlignment="0" applyProtection="0"/>
    <xf numFmtId="0" fontId="38" fillId="13" borderId="0" applyNumberFormat="0" applyBorder="0" applyAlignment="0" applyProtection="0"/>
    <xf numFmtId="0" fontId="66" fillId="44" borderId="0" applyNumberFormat="0" applyBorder="0" applyAlignment="0" applyProtection="0"/>
    <xf numFmtId="0" fontId="38" fillId="4" borderId="0" applyNumberFormat="0" applyBorder="0" applyAlignment="0" applyProtection="0"/>
    <xf numFmtId="0" fontId="66" fillId="45" borderId="0" applyNumberFormat="0" applyBorder="0" applyAlignment="0" applyProtection="0"/>
    <xf numFmtId="0" fontId="38" fillId="5" borderId="0" applyNumberFormat="0" applyBorder="0" applyAlignment="0" applyProtection="0"/>
    <xf numFmtId="0" fontId="66" fillId="46" borderId="0" applyNumberFormat="0" applyBorder="0" applyAlignment="0" applyProtection="0"/>
    <xf numFmtId="0" fontId="38" fillId="14" borderId="0" applyNumberFormat="0" applyBorder="0" applyAlignment="0" applyProtection="0"/>
    <xf numFmtId="0" fontId="66" fillId="47" borderId="0" applyNumberFormat="0" applyBorder="0" applyAlignment="0" applyProtection="0"/>
    <xf numFmtId="0" fontId="19" fillId="0" borderId="0"/>
    <xf numFmtId="0" fontId="18" fillId="0" borderId="0"/>
    <xf numFmtId="0" fontId="68" fillId="35" borderId="0" applyNumberFormat="0" applyBorder="0" applyAlignment="0" applyProtection="0"/>
    <xf numFmtId="0" fontId="17" fillId="17" borderId="0" applyNumberFormat="0" applyBorder="0" applyAlignment="0" applyProtection="0"/>
    <xf numFmtId="0" fontId="17" fillId="23" borderId="0" applyNumberFormat="0" applyBorder="0" applyAlignment="0" applyProtection="0"/>
    <xf numFmtId="0" fontId="17" fillId="29" borderId="0" applyNumberFormat="0" applyBorder="0" applyAlignment="0" applyProtection="0"/>
    <xf numFmtId="0" fontId="17" fillId="18" borderId="0" applyNumberFormat="0" applyBorder="0" applyAlignment="0" applyProtection="0"/>
    <xf numFmtId="0" fontId="17" fillId="24" borderId="0" applyNumberFormat="0" applyBorder="0" applyAlignment="0" applyProtection="0"/>
    <xf numFmtId="0" fontId="17" fillId="30" borderId="0" applyNumberFormat="0" applyBorder="0" applyAlignment="0" applyProtection="0"/>
    <xf numFmtId="0" fontId="17" fillId="19" borderId="0" applyNumberFormat="0" applyBorder="0" applyAlignment="0" applyProtection="0"/>
    <xf numFmtId="0" fontId="17" fillId="25" borderId="0" applyNumberFormat="0" applyBorder="0" applyAlignment="0" applyProtection="0"/>
    <xf numFmtId="0" fontId="17" fillId="31" borderId="0" applyNumberFormat="0" applyBorder="0" applyAlignment="0" applyProtection="0"/>
    <xf numFmtId="0" fontId="17" fillId="20" borderId="0" applyNumberFormat="0" applyBorder="0" applyAlignment="0" applyProtection="0"/>
    <xf numFmtId="0" fontId="17" fillId="26" borderId="0" applyNumberFormat="0" applyBorder="0" applyAlignment="0" applyProtection="0"/>
    <xf numFmtId="0" fontId="17" fillId="32" borderId="0" applyNumberFormat="0" applyBorder="0" applyAlignment="0" applyProtection="0"/>
    <xf numFmtId="0" fontId="17" fillId="21" borderId="0" applyNumberFormat="0" applyBorder="0" applyAlignment="0" applyProtection="0"/>
    <xf numFmtId="0" fontId="17" fillId="27" borderId="0" applyNumberFormat="0" applyBorder="0" applyAlignment="0" applyProtection="0"/>
    <xf numFmtId="0" fontId="17" fillId="33" borderId="0" applyNumberFormat="0" applyBorder="0" applyAlignment="0" applyProtection="0"/>
    <xf numFmtId="0" fontId="17" fillId="22" borderId="0" applyNumberFormat="0" applyBorder="0" applyAlignment="0" applyProtection="0"/>
    <xf numFmtId="0" fontId="17" fillId="28" borderId="0" applyNumberFormat="0" applyBorder="0" applyAlignment="0" applyProtection="0"/>
    <xf numFmtId="0" fontId="17" fillId="34" borderId="0" applyNumberFormat="0" applyBorder="0" applyAlignment="0" applyProtection="0"/>
    <xf numFmtId="0" fontId="17" fillId="0" borderId="0"/>
    <xf numFmtId="0" fontId="102" fillId="0" borderId="0" applyNumberFormat="0" applyFill="0" applyBorder="0" applyAlignment="0" applyProtection="0"/>
    <xf numFmtId="0" fontId="103" fillId="37" borderId="0" applyNumberFormat="0" applyBorder="0" applyAlignment="0" applyProtection="0"/>
    <xf numFmtId="0" fontId="17" fillId="38" borderId="93" applyNumberFormat="0" applyFont="0" applyAlignment="0" applyProtection="0"/>
    <xf numFmtId="0" fontId="17" fillId="0" borderId="0"/>
    <xf numFmtId="0" fontId="17" fillId="0" borderId="0"/>
    <xf numFmtId="0" fontId="19" fillId="0" borderId="0"/>
    <xf numFmtId="0" fontId="16" fillId="0" borderId="0"/>
    <xf numFmtId="0" fontId="19" fillId="0" borderId="0"/>
    <xf numFmtId="0" fontId="16" fillId="0" borderId="0"/>
    <xf numFmtId="0" fontId="19" fillId="0" borderId="0"/>
    <xf numFmtId="0" fontId="15" fillId="0" borderId="0"/>
    <xf numFmtId="0" fontId="19" fillId="0" borderId="0"/>
    <xf numFmtId="0" fontId="19" fillId="0" borderId="0"/>
    <xf numFmtId="0" fontId="19" fillId="0" borderId="0"/>
    <xf numFmtId="0" fontId="19" fillId="0" borderId="0"/>
    <xf numFmtId="0" fontId="14" fillId="0" borderId="0"/>
    <xf numFmtId="0" fontId="13" fillId="0" borderId="0"/>
    <xf numFmtId="0" fontId="13" fillId="0" borderId="0"/>
    <xf numFmtId="0" fontId="12" fillId="0" borderId="0"/>
    <xf numFmtId="0" fontId="11" fillId="0" borderId="0"/>
    <xf numFmtId="0" fontId="19" fillId="0" borderId="0"/>
    <xf numFmtId="0" fontId="11" fillId="0" borderId="0"/>
    <xf numFmtId="0" fontId="113" fillId="0" borderId="0"/>
    <xf numFmtId="0" fontId="114" fillId="0" borderId="0"/>
    <xf numFmtId="164" fontId="11" fillId="0" borderId="0" applyFont="0" applyFill="0" applyBorder="0" applyAlignment="0" applyProtection="0"/>
    <xf numFmtId="0" fontId="19" fillId="0" borderId="0"/>
    <xf numFmtId="0" fontId="19" fillId="0" borderId="0"/>
    <xf numFmtId="0" fontId="19" fillId="0" borderId="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11" fillId="0" borderId="0"/>
    <xf numFmtId="0" fontId="19" fillId="0" borderId="0"/>
    <xf numFmtId="0" fontId="11" fillId="38" borderId="93" applyNumberFormat="0" applyFont="0" applyAlignment="0" applyProtection="0"/>
    <xf numFmtId="0" fontId="10" fillId="0" borderId="0"/>
    <xf numFmtId="0" fontId="10" fillId="0" borderId="0"/>
    <xf numFmtId="0" fontId="9" fillId="0" borderId="0"/>
    <xf numFmtId="0" fontId="9" fillId="0" borderId="0"/>
    <xf numFmtId="0" fontId="37" fillId="58" borderId="0" applyNumberFormat="0" applyBorder="0" applyAlignment="0" applyProtection="0"/>
    <xf numFmtId="0" fontId="37" fillId="59" borderId="0" applyNumberFormat="0" applyBorder="0" applyAlignment="0" applyProtection="0"/>
    <xf numFmtId="0" fontId="37" fillId="60"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1" borderId="0" applyNumberFormat="0" applyBorder="0" applyAlignment="0" applyProtection="0"/>
    <xf numFmtId="0" fontId="37" fillId="64" borderId="0" applyNumberFormat="0" applyBorder="0" applyAlignment="0" applyProtection="0"/>
    <xf numFmtId="0" fontId="37" fillId="67" borderId="0" applyNumberFormat="0" applyBorder="0" applyAlignment="0" applyProtection="0"/>
    <xf numFmtId="0" fontId="38" fillId="68" borderId="0" applyNumberFormat="0" applyBorder="0" applyAlignment="0" applyProtection="0"/>
    <xf numFmtId="0" fontId="38" fillId="65" borderId="0" applyNumberFormat="0" applyBorder="0" applyAlignment="0" applyProtection="0"/>
    <xf numFmtId="0" fontId="38" fillId="66" borderId="0" applyNumberFormat="0" applyBorder="0" applyAlignment="0" applyProtection="0"/>
    <xf numFmtId="0" fontId="38" fillId="69" borderId="0" applyNumberFormat="0" applyBorder="0" applyAlignment="0" applyProtection="0"/>
    <xf numFmtId="0" fontId="38" fillId="70" borderId="0" applyNumberFormat="0" applyBorder="0" applyAlignment="0" applyProtection="0"/>
    <xf numFmtId="0" fontId="38" fillId="71" borderId="0" applyNumberFormat="0" applyBorder="0" applyAlignment="0" applyProtection="0"/>
    <xf numFmtId="171" fontId="19" fillId="0" borderId="0" applyFill="0" applyBorder="0" applyAlignment="0" applyProtection="0"/>
    <xf numFmtId="171" fontId="19" fillId="0" borderId="0" applyFill="0" applyBorder="0" applyAlignment="0" applyProtection="0"/>
    <xf numFmtId="0" fontId="117" fillId="59" borderId="0" applyNumberFormat="0" applyBorder="0" applyAlignment="0" applyProtection="0"/>
    <xf numFmtId="0" fontId="40" fillId="72" borderId="2" applyNumberFormat="0" applyAlignment="0" applyProtection="0"/>
    <xf numFmtId="0" fontId="45" fillId="73" borderId="0" applyNumberFormat="0" applyBorder="0" applyAlignment="0" applyProtection="0"/>
    <xf numFmtId="0" fontId="19" fillId="0" borderId="0"/>
    <xf numFmtId="0" fontId="19" fillId="0" borderId="0"/>
    <xf numFmtId="0" fontId="19" fillId="0" borderId="0"/>
    <xf numFmtId="0" fontId="19" fillId="74" borderId="6" applyNumberFormat="0" applyAlignment="0" applyProtection="0"/>
    <xf numFmtId="0" fontId="47" fillId="60" borderId="0" applyNumberFormat="0" applyBorder="0" applyAlignment="0" applyProtection="0"/>
    <xf numFmtId="0" fontId="49" fillId="63" borderId="8" applyNumberFormat="0" applyAlignment="0" applyProtection="0"/>
    <xf numFmtId="0" fontId="50" fillId="75" borderId="8" applyNumberFormat="0" applyAlignment="0" applyProtection="0"/>
    <xf numFmtId="0" fontId="51" fillId="75" borderId="9" applyNumberFormat="0" applyAlignment="0" applyProtection="0"/>
    <xf numFmtId="0" fontId="38" fillId="76" borderId="0" applyNumberFormat="0" applyBorder="0" applyAlignment="0" applyProtection="0"/>
    <xf numFmtId="0" fontId="38" fillId="77" borderId="0" applyNumberFormat="0" applyBorder="0" applyAlignment="0" applyProtection="0"/>
    <xf numFmtId="0" fontId="38" fillId="78" borderId="0" applyNumberFormat="0" applyBorder="0" applyAlignment="0" applyProtection="0"/>
    <xf numFmtId="0" fontId="38" fillId="69" borderId="0" applyNumberFormat="0" applyBorder="0" applyAlignment="0" applyProtection="0"/>
    <xf numFmtId="0" fontId="38" fillId="70" borderId="0" applyNumberFormat="0" applyBorder="0" applyAlignment="0" applyProtection="0"/>
    <xf numFmtId="0" fontId="38" fillId="79" borderId="0" applyNumberFormat="0" applyBorder="0" applyAlignment="0" applyProtection="0"/>
    <xf numFmtId="0" fontId="19" fillId="0" borderId="0"/>
    <xf numFmtId="0" fontId="19" fillId="0" borderId="0"/>
    <xf numFmtId="171" fontId="19" fillId="0" borderId="0" applyFill="0" applyBorder="0" applyAlignment="0" applyProtection="0"/>
    <xf numFmtId="171" fontId="19" fillId="0" borderId="0" applyFill="0" applyBorder="0" applyAlignment="0" applyProtection="0"/>
    <xf numFmtId="0" fontId="19" fillId="74" borderId="6" applyNumberFormat="0" applyAlignment="0" applyProtection="0"/>
    <xf numFmtId="0" fontId="9" fillId="0" borderId="0"/>
    <xf numFmtId="0" fontId="19" fillId="0" borderId="0">
      <alignment wrapText="1"/>
    </xf>
    <xf numFmtId="0" fontId="19" fillId="0" borderId="0">
      <alignment wrapText="1"/>
    </xf>
    <xf numFmtId="0" fontId="9" fillId="0" borderId="0"/>
    <xf numFmtId="0" fontId="9" fillId="0" borderId="0"/>
    <xf numFmtId="0" fontId="9" fillId="0" borderId="0"/>
    <xf numFmtId="0" fontId="19" fillId="0" borderId="0"/>
    <xf numFmtId="0" fontId="9" fillId="0" borderId="0"/>
    <xf numFmtId="0" fontId="7" fillId="0" borderId="0"/>
    <xf numFmtId="0" fontId="6" fillId="0" borderId="0"/>
    <xf numFmtId="0" fontId="6" fillId="38" borderId="93" applyNumberFormat="0" applyFont="0" applyAlignment="0" applyProtection="0"/>
    <xf numFmtId="0" fontId="6" fillId="17" borderId="0" applyNumberFormat="0" applyBorder="0" applyAlignment="0" applyProtection="0"/>
    <xf numFmtId="0" fontId="6" fillId="23" borderId="0" applyNumberFormat="0" applyBorder="0" applyAlignment="0" applyProtection="0"/>
    <xf numFmtId="0" fontId="6" fillId="29" borderId="0" applyNumberFormat="0" applyBorder="0" applyAlignment="0" applyProtection="0"/>
    <xf numFmtId="0" fontId="6" fillId="18" borderId="0" applyNumberFormat="0" applyBorder="0" applyAlignment="0" applyProtection="0"/>
    <xf numFmtId="0" fontId="6" fillId="24" borderId="0" applyNumberFormat="0" applyBorder="0" applyAlignment="0" applyProtection="0"/>
    <xf numFmtId="0" fontId="6" fillId="30" borderId="0" applyNumberFormat="0" applyBorder="0" applyAlignment="0" applyProtection="0"/>
    <xf numFmtId="0" fontId="6" fillId="19"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0"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1"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2"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19" fillId="0" borderId="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9" fillId="0" borderId="1" applyNumberFormat="0" applyFill="0" applyAlignment="0" applyProtection="0"/>
    <xf numFmtId="0" fontId="40" fillId="6" borderId="2" applyNumberFormat="0" applyAlignment="0" applyProtection="0"/>
    <xf numFmtId="0" fontId="41" fillId="0" borderId="3" applyNumberFormat="0" applyFill="0" applyAlignment="0" applyProtection="0"/>
    <xf numFmtId="0" fontId="42" fillId="0" borderId="4"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6" fillId="0" borderId="0"/>
    <xf numFmtId="0" fontId="19" fillId="0" borderId="0"/>
    <xf numFmtId="0" fontId="6" fillId="0" borderId="0"/>
    <xf numFmtId="0" fontId="6" fillId="0" borderId="0"/>
    <xf numFmtId="0" fontId="19" fillId="8" borderId="6" applyNumberFormat="0" applyFont="0" applyAlignment="0" applyProtection="0"/>
    <xf numFmtId="0" fontId="6" fillId="38" borderId="93" applyNumberFormat="0" applyFont="0" applyAlignment="0" applyProtection="0"/>
    <xf numFmtId="0" fontId="46" fillId="0" borderId="7" applyNumberFormat="0" applyFill="0" applyAlignment="0" applyProtection="0"/>
    <xf numFmtId="0" fontId="47" fillId="2" borderId="0" applyNumberFormat="0" applyBorder="0" applyAlignment="0" applyProtection="0"/>
    <xf numFmtId="0" fontId="48" fillId="0" borderId="0" applyNumberFormat="0" applyFill="0" applyBorder="0" applyAlignment="0" applyProtection="0"/>
    <xf numFmtId="0" fontId="49" fillId="3" borderId="8" applyNumberFormat="0" applyAlignment="0" applyProtection="0"/>
    <xf numFmtId="0" fontId="50" fillId="10" borderId="8" applyNumberFormat="0" applyAlignment="0" applyProtection="0"/>
    <xf numFmtId="0" fontId="51" fillId="10" borderId="9" applyNumberFormat="0" applyAlignment="0" applyProtection="0"/>
    <xf numFmtId="0" fontId="52" fillId="0" borderId="0" applyNumberFormat="0" applyFill="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14" borderId="0" applyNumberFormat="0" applyBorder="0" applyAlignment="0" applyProtection="0"/>
    <xf numFmtId="0" fontId="6" fillId="0" borderId="0"/>
    <xf numFmtId="0" fontId="6" fillId="0" borderId="0"/>
    <xf numFmtId="0" fontId="6" fillId="38" borderId="93"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0" borderId="0"/>
    <xf numFmtId="0" fontId="6" fillId="38" borderId="93"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4" fillId="38" borderId="93" applyNumberFormat="0" applyFont="0" applyAlignment="0" applyProtection="0"/>
    <xf numFmtId="0" fontId="4" fillId="17" borderId="0" applyNumberFormat="0" applyBorder="0" applyAlignment="0" applyProtection="0"/>
    <xf numFmtId="0" fontId="4" fillId="23" borderId="0" applyNumberFormat="0" applyBorder="0" applyAlignment="0" applyProtection="0"/>
    <xf numFmtId="0" fontId="4" fillId="29" borderId="0" applyNumberFormat="0" applyBorder="0" applyAlignment="0" applyProtection="0"/>
    <xf numFmtId="0" fontId="4" fillId="18" borderId="0" applyNumberFormat="0" applyBorder="0" applyAlignment="0" applyProtection="0"/>
    <xf numFmtId="0" fontId="4" fillId="24" borderId="0" applyNumberFormat="0" applyBorder="0" applyAlignment="0" applyProtection="0"/>
    <xf numFmtId="0" fontId="4" fillId="30" borderId="0" applyNumberFormat="0" applyBorder="0" applyAlignment="0" applyProtection="0"/>
    <xf numFmtId="0" fontId="4" fillId="19"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0"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1"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2"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73" fillId="0" borderId="0" applyNumberFormat="0" applyFill="0" applyBorder="0" applyAlignment="0" applyProtection="0"/>
    <xf numFmtId="0" fontId="74" fillId="37" borderId="0" applyNumberFormat="0" applyBorder="0" applyAlignment="0" applyProtection="0"/>
    <xf numFmtId="0" fontId="50" fillId="10" borderId="8" applyNumberFormat="0" applyAlignment="0" applyProtection="0"/>
    <xf numFmtId="0" fontId="66" fillId="29" borderId="0" applyNumberFormat="0" applyBorder="0" applyAlignment="0" applyProtection="0"/>
    <xf numFmtId="0" fontId="66" fillId="30" borderId="0" applyNumberFormat="0" applyBorder="0" applyAlignment="0" applyProtection="0"/>
    <xf numFmtId="0" fontId="49" fillId="3" borderId="8" applyNumberFormat="0" applyAlignment="0" applyProtection="0"/>
    <xf numFmtId="0" fontId="66" fillId="31" borderId="0" applyNumberFormat="0" applyBorder="0" applyAlignment="0" applyProtection="0"/>
    <xf numFmtId="0" fontId="66" fillId="32" borderId="0" applyNumberFormat="0" applyBorder="0" applyAlignment="0" applyProtection="0"/>
    <xf numFmtId="0" fontId="51" fillId="10" borderId="9" applyNumberFormat="0" applyAlignment="0" applyProtection="0"/>
    <xf numFmtId="0" fontId="66" fillId="33" borderId="0" applyNumberFormat="0" applyBorder="0" applyAlignment="0" applyProtection="0"/>
    <xf numFmtId="0" fontId="66" fillId="34" borderId="0" applyNumberFormat="0" applyBorder="0" applyAlignment="0" applyProtection="0"/>
    <xf numFmtId="0" fontId="30" fillId="0" borderId="0"/>
    <xf numFmtId="0" fontId="4" fillId="0" borderId="0"/>
    <xf numFmtId="0" fontId="19" fillId="0" borderId="0"/>
    <xf numFmtId="0" fontId="4" fillId="17" borderId="0" applyNumberFormat="0" applyBorder="0" applyAlignment="0" applyProtection="0"/>
    <xf numFmtId="0" fontId="4" fillId="17" borderId="0" applyNumberFormat="0" applyBorder="0" applyAlignment="0" applyProtection="0"/>
    <xf numFmtId="0" fontId="37" fillId="84" borderId="0" applyNumberFormat="0" applyBorder="0" applyAlignment="0" applyProtection="0"/>
    <xf numFmtId="0" fontId="37" fillId="8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37" fillId="85" borderId="0" applyNumberFormat="0" applyBorder="0" applyAlignment="0" applyProtection="0"/>
    <xf numFmtId="0" fontId="37" fillId="85"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37" fillId="86" borderId="0" applyNumberFormat="0" applyBorder="0" applyAlignment="0" applyProtection="0"/>
    <xf numFmtId="0" fontId="37" fillId="8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37" fillId="87" borderId="0" applyNumberFormat="0" applyBorder="0" applyAlignment="0" applyProtection="0"/>
    <xf numFmtId="0" fontId="37" fillId="8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37" fillId="88" borderId="0" applyNumberFormat="0" applyBorder="0" applyAlignment="0" applyProtection="0"/>
    <xf numFmtId="0" fontId="37" fillId="88"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89" borderId="0" applyNumberFormat="0" applyBorder="0" applyAlignment="0" applyProtection="0"/>
    <xf numFmtId="0" fontId="37" fillId="89"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90" borderId="0" applyNumberFormat="0" applyBorder="0" applyAlignment="0" applyProtection="0"/>
    <xf numFmtId="0" fontId="37" fillId="90"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86" borderId="0" applyNumberFormat="0" applyBorder="0" applyAlignment="0" applyProtection="0"/>
    <xf numFmtId="0" fontId="37" fillId="8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88" borderId="0" applyNumberFormat="0" applyBorder="0" applyAlignment="0" applyProtection="0"/>
    <xf numFmtId="0" fontId="37" fillId="88"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91" borderId="0" applyNumberFormat="0" applyBorder="0" applyAlignment="0" applyProtection="0"/>
    <xf numFmtId="0" fontId="37" fillId="91"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8" fillId="92" borderId="0" applyNumberFormat="0" applyBorder="0" applyAlignment="0" applyProtection="0"/>
    <xf numFmtId="0" fontId="38" fillId="92" borderId="0" applyNumberFormat="0" applyBorder="0" applyAlignment="0" applyProtection="0"/>
    <xf numFmtId="0" fontId="66" fillId="29" borderId="0" applyNumberFormat="0" applyBorder="0" applyAlignment="0" applyProtection="0"/>
    <xf numFmtId="0" fontId="38" fillId="89" borderId="0" applyNumberFormat="0" applyBorder="0" applyAlignment="0" applyProtection="0"/>
    <xf numFmtId="0" fontId="38" fillId="89" borderId="0" applyNumberFormat="0" applyBorder="0" applyAlignment="0" applyProtection="0"/>
    <xf numFmtId="0" fontId="66" fillId="30" borderId="0" applyNumberFormat="0" applyBorder="0" applyAlignment="0" applyProtection="0"/>
    <xf numFmtId="0" fontId="38" fillId="90" borderId="0" applyNumberFormat="0" applyBorder="0" applyAlignment="0" applyProtection="0"/>
    <xf numFmtId="0" fontId="38" fillId="90" borderId="0" applyNumberFormat="0" applyBorder="0" applyAlignment="0" applyProtection="0"/>
    <xf numFmtId="0" fontId="66" fillId="31"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66" fillId="32"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66" fillId="33" borderId="0" applyNumberFormat="0" applyBorder="0" applyAlignment="0" applyProtection="0"/>
    <xf numFmtId="0" fontId="38" fillId="93" borderId="0" applyNumberFormat="0" applyBorder="0" applyAlignment="0" applyProtection="0"/>
    <xf numFmtId="0" fontId="38" fillId="93" borderId="0" applyNumberFormat="0" applyBorder="0" applyAlignment="0" applyProtection="0"/>
    <xf numFmtId="0" fontId="66" fillId="34" borderId="0" applyNumberFormat="0" applyBorder="0" applyAlignment="0" applyProtection="0"/>
    <xf numFmtId="0" fontId="39" fillId="0" borderId="1" applyNumberFormat="0" applyFill="0" applyAlignment="0" applyProtection="0"/>
    <xf numFmtId="0" fontId="67" fillId="0" borderId="88" applyNumberFormat="0" applyFill="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117" fillId="85" borderId="0" applyNumberFormat="0" applyBorder="0" applyAlignment="0" applyProtection="0"/>
    <xf numFmtId="0" fontId="117" fillId="85" borderId="0" applyNumberFormat="0" applyBorder="0" applyAlignment="0" applyProtection="0"/>
    <xf numFmtId="0" fontId="68" fillId="35" borderId="0" applyNumberFormat="0" applyBorder="0" applyAlignment="0" applyProtection="0"/>
    <xf numFmtId="0" fontId="40" fillId="6" borderId="2" applyNumberFormat="0" applyAlignment="0" applyProtection="0"/>
    <xf numFmtId="0" fontId="40" fillId="6" borderId="2" applyNumberFormat="0" applyAlignment="0" applyProtection="0"/>
    <xf numFmtId="0" fontId="69" fillId="36" borderId="89" applyNumberFormat="0" applyAlignment="0" applyProtection="0"/>
    <xf numFmtId="0" fontId="41" fillId="0" borderId="3" applyNumberFormat="0" applyFill="0" applyAlignment="0" applyProtection="0"/>
    <xf numFmtId="0" fontId="70" fillId="0" borderId="90" applyNumberFormat="0" applyFill="0" applyAlignment="0" applyProtection="0"/>
    <xf numFmtId="0" fontId="42" fillId="0" borderId="4" applyNumberFormat="0" applyFill="0" applyAlignment="0" applyProtection="0"/>
    <xf numFmtId="0" fontId="71" fillId="0" borderId="91" applyNumberFormat="0" applyFill="0" applyAlignment="0" applyProtection="0"/>
    <xf numFmtId="0" fontId="43" fillId="0" borderId="5" applyNumberFormat="0" applyFill="0" applyAlignment="0" applyProtection="0"/>
    <xf numFmtId="0" fontId="72" fillId="0" borderId="92" applyNumberFormat="0" applyFill="0" applyAlignment="0" applyProtection="0"/>
    <xf numFmtId="0" fontId="43" fillId="0" borderId="0" applyNumberFormat="0" applyFill="0" applyBorder="0" applyAlignment="0" applyProtection="0"/>
    <xf numFmtId="0" fontId="72"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73" fillId="0" borderId="0" applyNumberFormat="0" applyFill="0" applyBorder="0" applyAlignment="0" applyProtection="0"/>
    <xf numFmtId="0" fontId="45" fillId="7" borderId="0" applyNumberFormat="0" applyBorder="0" applyAlignment="0" applyProtection="0"/>
    <xf numFmtId="0" fontId="45" fillId="7" borderId="0" applyNumberFormat="0" applyBorder="0" applyAlignment="0" applyProtection="0"/>
    <xf numFmtId="0" fontId="74" fillId="37" borderId="0" applyNumberFormat="0" applyBorder="0" applyAlignment="0" applyProtection="0"/>
    <xf numFmtId="0" fontId="1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0" borderId="0"/>
    <xf numFmtId="0" fontId="30" fillId="0" borderId="0"/>
    <xf numFmtId="0" fontId="30" fillId="0" borderId="0"/>
    <xf numFmtId="0" fontId="4" fillId="0" borderId="0"/>
    <xf numFmtId="0" fontId="19" fillId="0" borderId="0"/>
    <xf numFmtId="0" fontId="4" fillId="0" borderId="0"/>
    <xf numFmtId="0" fontId="4" fillId="0" borderId="0"/>
    <xf numFmtId="0" fontId="4" fillId="0" borderId="0"/>
    <xf numFmtId="0" fontId="30" fillId="0" borderId="0"/>
    <xf numFmtId="0" fontId="4" fillId="0" borderId="0"/>
    <xf numFmtId="0" fontId="4" fillId="0" borderId="0"/>
    <xf numFmtId="0" fontId="4" fillId="0" borderId="0"/>
    <xf numFmtId="0" fontId="4" fillId="0" borderId="0"/>
    <xf numFmtId="0" fontId="19" fillId="0" borderId="0"/>
    <xf numFmtId="0" fontId="4" fillId="0" borderId="0"/>
    <xf numFmtId="0" fontId="4"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37" fillId="8" borderId="6"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6" fillId="0" borderId="7" applyNumberFormat="0" applyFill="0" applyAlignment="0" applyProtection="0"/>
    <xf numFmtId="0" fontId="75" fillId="0" borderId="94" applyNumberFormat="0" applyFill="0" applyAlignment="0" applyProtection="0"/>
    <xf numFmtId="0" fontId="30" fillId="0" borderId="0"/>
    <xf numFmtId="0" fontId="47" fillId="2" borderId="0" applyNumberFormat="0" applyBorder="0" applyAlignment="0" applyProtection="0"/>
    <xf numFmtId="0" fontId="47" fillId="2" borderId="0" applyNumberFormat="0" applyBorder="0" applyAlignment="0" applyProtection="0"/>
    <xf numFmtId="0" fontId="76" fillId="39" borderId="0" applyNumberFormat="0" applyBorder="0" applyAlignment="0" applyProtection="0"/>
    <xf numFmtId="0" fontId="48" fillId="0" borderId="0" applyNumberFormat="0" applyFill="0" applyBorder="0" applyAlignment="0" applyProtection="0"/>
    <xf numFmtId="0" fontId="77" fillId="0" borderId="0" applyNumberFormat="0" applyFill="0" applyBorder="0" applyAlignment="0" applyProtection="0"/>
    <xf numFmtId="0" fontId="49" fillId="3" borderId="8" applyNumberFormat="0" applyAlignment="0" applyProtection="0"/>
    <xf numFmtId="0" fontId="49" fillId="3" borderId="8" applyNumberFormat="0" applyAlignment="0" applyProtection="0"/>
    <xf numFmtId="0" fontId="78" fillId="40" borderId="95" applyNumberFormat="0" applyAlignment="0" applyProtection="0"/>
    <xf numFmtId="0" fontId="50" fillId="10" borderId="8" applyNumberFormat="0" applyAlignment="0" applyProtection="0"/>
    <xf numFmtId="0" fontId="50" fillId="10" borderId="8" applyNumberFormat="0" applyAlignment="0" applyProtection="0"/>
    <xf numFmtId="0" fontId="79" fillId="41" borderId="95" applyNumberFormat="0" applyAlignment="0" applyProtection="0"/>
    <xf numFmtId="0" fontId="51" fillId="10" borderId="9" applyNumberFormat="0" applyAlignment="0" applyProtection="0"/>
    <xf numFmtId="0" fontId="51" fillId="10" borderId="9" applyNumberFormat="0" applyAlignment="0" applyProtection="0"/>
    <xf numFmtId="0" fontId="80" fillId="41" borderId="96" applyNumberFormat="0" applyAlignment="0" applyProtection="0"/>
    <xf numFmtId="0" fontId="52" fillId="0" borderId="0" applyNumberFormat="0" applyFill="0" applyBorder="0" applyAlignment="0" applyProtection="0"/>
    <xf numFmtId="0" fontId="81" fillId="0" borderId="0" applyNumberFormat="0" applyFill="0" applyBorder="0" applyAlignment="0" applyProtection="0"/>
    <xf numFmtId="0" fontId="38" fillId="11" borderId="0" applyNumberFormat="0" applyBorder="0" applyAlignment="0" applyProtection="0"/>
    <xf numFmtId="0" fontId="38" fillId="11" borderId="0" applyNumberFormat="0" applyBorder="0" applyAlignment="0" applyProtection="0"/>
    <xf numFmtId="0" fontId="66" fillId="4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66" fillId="4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66" fillId="4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66" fillId="4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66" fillId="46"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66" fillId="47" borderId="0" applyNumberFormat="0" applyBorder="0" applyAlignment="0" applyProtection="0"/>
    <xf numFmtId="0" fontId="102" fillId="0" borderId="0" applyNumberFormat="0" applyFill="0" applyBorder="0" applyAlignment="0" applyProtection="0"/>
    <xf numFmtId="0" fontId="103" fillId="37"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73" fillId="0" borderId="0" applyNumberFormat="0" applyFill="0" applyBorder="0" applyAlignment="0" applyProtection="0"/>
    <xf numFmtId="0" fontId="74" fillId="37"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66" fillId="32" borderId="0" applyNumberFormat="0" applyBorder="0" applyAlignment="0" applyProtection="0"/>
    <xf numFmtId="0" fontId="66" fillId="33" borderId="0" applyNumberFormat="0" applyBorder="0" applyAlignment="0" applyProtection="0"/>
    <xf numFmtId="0" fontId="66" fillId="34" borderId="0" applyNumberFormat="0" applyBorder="0" applyAlignment="0" applyProtection="0"/>
    <xf numFmtId="0" fontId="4" fillId="0" borderId="0"/>
    <xf numFmtId="0" fontId="73" fillId="0" borderId="0" applyNumberFormat="0" applyFill="0" applyBorder="0" applyAlignment="0" applyProtection="0"/>
    <xf numFmtId="0" fontId="74" fillId="37" borderId="0" applyNumberFormat="0" applyBorder="0" applyAlignment="0" applyProtection="0"/>
    <xf numFmtId="0" fontId="4" fillId="38" borderId="93" applyNumberFormat="0" applyFont="0" applyAlignment="0" applyProtection="0"/>
    <xf numFmtId="0" fontId="4" fillId="17" borderId="0" applyNumberFormat="0" applyBorder="0" applyAlignment="0" applyProtection="0"/>
    <xf numFmtId="0" fontId="4" fillId="23" borderId="0" applyNumberFormat="0" applyBorder="0" applyAlignment="0" applyProtection="0"/>
    <xf numFmtId="0" fontId="66" fillId="29" borderId="0" applyNumberFormat="0" applyBorder="0" applyAlignment="0" applyProtection="0"/>
    <xf numFmtId="0" fontId="4" fillId="18" borderId="0" applyNumberFormat="0" applyBorder="0" applyAlignment="0" applyProtection="0"/>
    <xf numFmtId="0" fontId="4" fillId="24" borderId="0" applyNumberFormat="0" applyBorder="0" applyAlignment="0" applyProtection="0"/>
    <xf numFmtId="0" fontId="66" fillId="30" borderId="0" applyNumberFormat="0" applyBorder="0" applyAlignment="0" applyProtection="0"/>
    <xf numFmtId="0" fontId="4" fillId="19" borderId="0" applyNumberFormat="0" applyBorder="0" applyAlignment="0" applyProtection="0"/>
    <xf numFmtId="0" fontId="4" fillId="25" borderId="0" applyNumberFormat="0" applyBorder="0" applyAlignment="0" applyProtection="0"/>
    <xf numFmtId="0" fontId="66" fillId="31" borderId="0" applyNumberFormat="0" applyBorder="0" applyAlignment="0" applyProtection="0"/>
    <xf numFmtId="0" fontId="4" fillId="20" borderId="0" applyNumberFormat="0" applyBorder="0" applyAlignment="0" applyProtection="0"/>
    <xf numFmtId="0" fontId="4" fillId="26" borderId="0" applyNumberFormat="0" applyBorder="0" applyAlignment="0" applyProtection="0"/>
    <xf numFmtId="0" fontId="66" fillId="32" borderId="0" applyNumberFormat="0" applyBorder="0" applyAlignment="0" applyProtection="0"/>
    <xf numFmtId="0" fontId="4" fillId="21" borderId="0" applyNumberFormat="0" applyBorder="0" applyAlignment="0" applyProtection="0"/>
    <xf numFmtId="0" fontId="4" fillId="27" borderId="0" applyNumberFormat="0" applyBorder="0" applyAlignment="0" applyProtection="0"/>
    <xf numFmtId="0" fontId="66" fillId="33" borderId="0" applyNumberFormat="0" applyBorder="0" applyAlignment="0" applyProtection="0"/>
    <xf numFmtId="0" fontId="4" fillId="22" borderId="0" applyNumberFormat="0" applyBorder="0" applyAlignment="0" applyProtection="0"/>
    <xf numFmtId="0" fontId="4" fillId="28" borderId="0" applyNumberFormat="0" applyBorder="0" applyAlignment="0" applyProtection="0"/>
    <xf numFmtId="0" fontId="66" fillId="34" borderId="0" applyNumberFormat="0" applyBorder="0" applyAlignment="0" applyProtection="0"/>
    <xf numFmtId="0" fontId="39" fillId="0" borderId="1" applyNumberFormat="0" applyFill="0" applyAlignment="0" applyProtection="0"/>
    <xf numFmtId="0" fontId="39" fillId="0" borderId="1" applyNumberFormat="0" applyFill="0" applyAlignment="0" applyProtection="0"/>
    <xf numFmtId="0" fontId="37" fillId="8" borderId="6" applyNumberFormat="0" applyFont="0" applyAlignment="0" applyProtection="0"/>
    <xf numFmtId="0" fontId="49" fillId="3" borderId="8" applyNumberFormat="0" applyAlignment="0" applyProtection="0"/>
    <xf numFmtId="0" fontId="49" fillId="3" borderId="8" applyNumberFormat="0" applyAlignment="0" applyProtection="0"/>
    <xf numFmtId="0" fontId="50" fillId="10" borderId="8" applyNumberFormat="0" applyAlignment="0" applyProtection="0"/>
    <xf numFmtId="0" fontId="50" fillId="10" borderId="8" applyNumberFormat="0" applyAlignment="0" applyProtection="0"/>
    <xf numFmtId="0" fontId="51" fillId="10" borderId="9" applyNumberFormat="0" applyAlignment="0" applyProtection="0"/>
    <xf numFmtId="0" fontId="51" fillId="10" borderId="9" applyNumberFormat="0" applyAlignment="0" applyProtection="0"/>
    <xf numFmtId="9" fontId="4" fillId="0" borderId="0" applyFont="0" applyFill="0" applyBorder="0" applyAlignment="0" applyProtection="0"/>
    <xf numFmtId="0" fontId="19" fillId="0" borderId="0"/>
    <xf numFmtId="0" fontId="19" fillId="0" borderId="0"/>
    <xf numFmtId="0" fontId="73" fillId="0" borderId="0" applyNumberFormat="0" applyFill="0" applyBorder="0" applyAlignment="0" applyProtection="0"/>
    <xf numFmtId="0" fontId="74" fillId="37"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66" fillId="32" borderId="0" applyNumberFormat="0" applyBorder="0" applyAlignment="0" applyProtection="0"/>
    <xf numFmtId="0" fontId="66" fillId="33" borderId="0" applyNumberFormat="0" applyBorder="0" applyAlignment="0" applyProtection="0"/>
    <xf numFmtId="0" fontId="66" fillId="34" borderId="0" applyNumberFormat="0" applyBorder="0" applyAlignment="0" applyProtection="0"/>
    <xf numFmtId="0" fontId="19" fillId="0" borderId="0"/>
    <xf numFmtId="0" fontId="19" fillId="0" borderId="0"/>
    <xf numFmtId="0" fontId="4" fillId="0" borderId="0"/>
    <xf numFmtId="0" fontId="4" fillId="38" borderId="93" applyNumberFormat="0" applyFont="0" applyAlignment="0" applyProtection="0"/>
    <xf numFmtId="0" fontId="39" fillId="0" borderId="1" applyNumberFormat="0" applyFill="0" applyAlignment="0" applyProtection="0"/>
    <xf numFmtId="0" fontId="51" fillId="10" borderId="9" applyNumberFormat="0" applyAlignment="0" applyProtection="0"/>
    <xf numFmtId="0" fontId="51" fillId="10" borderId="9" applyNumberFormat="0" applyAlignment="0" applyProtection="0"/>
    <xf numFmtId="0" fontId="50" fillId="10" borderId="8" applyNumberFormat="0" applyAlignment="0" applyProtection="0"/>
    <xf numFmtId="0" fontId="50" fillId="10" borderId="8" applyNumberFormat="0" applyAlignment="0" applyProtection="0"/>
    <xf numFmtId="0" fontId="49" fillId="3" borderId="8" applyNumberFormat="0" applyAlignment="0" applyProtection="0"/>
    <xf numFmtId="0" fontId="49" fillId="3" borderId="8" applyNumberFormat="0" applyAlignment="0" applyProtection="0"/>
    <xf numFmtId="0" fontId="37" fillId="8" borderId="6" applyNumberFormat="0" applyFont="0" applyAlignment="0" applyProtection="0"/>
    <xf numFmtId="0" fontId="39" fillId="0" borderId="1" applyNumberFormat="0" applyFill="0" applyAlignment="0" applyProtection="0"/>
    <xf numFmtId="0" fontId="39" fillId="0" borderId="1" applyNumberFormat="0" applyFill="0" applyAlignment="0" applyProtection="0"/>
    <xf numFmtId="0" fontId="39" fillId="0" borderId="1" applyNumberFormat="0" applyFill="0" applyAlignment="0" applyProtection="0"/>
    <xf numFmtId="0" fontId="39" fillId="0" borderId="1" applyNumberFormat="0" applyFill="0" applyAlignment="0" applyProtection="0"/>
    <xf numFmtId="0" fontId="37" fillId="8" borderId="6" applyNumberFormat="0" applyFont="0" applyAlignment="0" applyProtection="0"/>
    <xf numFmtId="0" fontId="49" fillId="3" borderId="8" applyNumberFormat="0" applyAlignment="0" applyProtection="0"/>
    <xf numFmtId="0" fontId="49" fillId="3" borderId="8" applyNumberFormat="0" applyAlignment="0" applyProtection="0"/>
    <xf numFmtId="0" fontId="50" fillId="10" borderId="8" applyNumberFormat="0" applyAlignment="0" applyProtection="0"/>
    <xf numFmtId="0" fontId="50" fillId="10" borderId="8" applyNumberFormat="0" applyAlignment="0" applyProtection="0"/>
    <xf numFmtId="0" fontId="51" fillId="10" borderId="9" applyNumberFormat="0" applyAlignment="0" applyProtection="0"/>
    <xf numFmtId="0" fontId="51" fillId="10" borderId="9" applyNumberFormat="0" applyAlignment="0" applyProtection="0"/>
    <xf numFmtId="0" fontId="50" fillId="10" borderId="8" applyNumberFormat="0" applyAlignment="0" applyProtection="0"/>
    <xf numFmtId="0" fontId="49" fillId="3" borderId="8" applyNumberFormat="0" applyAlignment="0" applyProtection="0"/>
    <xf numFmtId="0" fontId="37" fillId="8" borderId="6" applyNumberFormat="0" applyFont="0" applyAlignment="0" applyProtection="0"/>
    <xf numFmtId="0" fontId="39" fillId="0" borderId="1" applyNumberFormat="0" applyFill="0" applyAlignment="0" applyProtection="0"/>
    <xf numFmtId="0" fontId="39" fillId="0" borderId="1" applyNumberFormat="0" applyFill="0" applyAlignment="0" applyProtection="0"/>
    <xf numFmtId="0" fontId="39" fillId="0" borderId="1" applyNumberFormat="0" applyFill="0" applyAlignment="0" applyProtection="0"/>
    <xf numFmtId="0" fontId="37" fillId="8" borderId="6" applyNumberFormat="0" applyFont="0" applyAlignment="0" applyProtection="0"/>
    <xf numFmtId="0" fontId="49" fillId="3" borderId="8" applyNumberFormat="0" applyAlignment="0" applyProtection="0"/>
    <xf numFmtId="0" fontId="49" fillId="3" borderId="8" applyNumberFormat="0" applyAlignment="0" applyProtection="0"/>
    <xf numFmtId="0" fontId="50" fillId="10" borderId="8" applyNumberFormat="0" applyAlignment="0" applyProtection="0"/>
    <xf numFmtId="0" fontId="50" fillId="10" borderId="8" applyNumberFormat="0" applyAlignment="0" applyProtection="0"/>
    <xf numFmtId="0" fontId="51" fillId="10" borderId="9" applyNumberFormat="0" applyAlignment="0" applyProtection="0"/>
    <xf numFmtId="0" fontId="51" fillId="10" borderId="9" applyNumberFormat="0" applyAlignment="0" applyProtection="0"/>
    <xf numFmtId="0" fontId="51" fillId="10" borderId="9" applyNumberFormat="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0" fontId="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38" borderId="93" applyNumberFormat="0" applyFont="0" applyAlignment="0" applyProtection="0"/>
    <xf numFmtId="0" fontId="2" fillId="17" borderId="0" applyNumberFormat="0" applyBorder="0" applyAlignment="0" applyProtection="0"/>
    <xf numFmtId="0" fontId="2" fillId="23" borderId="0" applyNumberFormat="0" applyBorder="0" applyAlignment="0" applyProtection="0"/>
    <xf numFmtId="0" fontId="2" fillId="29" borderId="0" applyNumberFormat="0" applyBorder="0" applyAlignment="0" applyProtection="0"/>
    <xf numFmtId="0" fontId="2" fillId="18"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19"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1"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0" borderId="0"/>
    <xf numFmtId="0" fontId="2" fillId="22"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496">
    <xf numFmtId="0" fontId="0" fillId="0" borderId="0" xfId="0"/>
    <xf numFmtId="0" fontId="22" fillId="0" borderId="10" xfId="0" applyFont="1" applyBorder="1" applyAlignment="1">
      <alignment horizontal="center"/>
    </xf>
    <xf numFmtId="0" fontId="22" fillId="0" borderId="11" xfId="0" applyFont="1" applyBorder="1" applyAlignment="1">
      <alignment horizontal="center"/>
    </xf>
    <xf numFmtId="0" fontId="24" fillId="0" borderId="0" xfId="0" applyFont="1" applyAlignment="1">
      <alignment horizontal="center"/>
    </xf>
    <xf numFmtId="0" fontId="20" fillId="0" borderId="0" xfId="0" applyFont="1"/>
    <xf numFmtId="4" fontId="20" fillId="0" borderId="0" xfId="0" applyNumberFormat="1" applyFont="1"/>
    <xf numFmtId="0" fontId="22" fillId="0" borderId="0" xfId="0" applyFont="1" applyAlignment="1">
      <alignment horizontal="center"/>
    </xf>
    <xf numFmtId="0" fontId="20" fillId="0" borderId="14" xfId="0" applyFont="1" applyBorder="1" applyAlignment="1">
      <alignment horizontal="center"/>
    </xf>
    <xf numFmtId="0" fontId="31" fillId="0" borderId="0" xfId="51" applyFont="1"/>
    <xf numFmtId="0" fontId="36" fillId="0" borderId="0" xfId="0" applyFont="1"/>
    <xf numFmtId="0" fontId="23" fillId="0" borderId="0" xfId="0" applyFont="1"/>
    <xf numFmtId="0" fontId="54" fillId="0" borderId="0" xfId="49" applyFont="1"/>
    <xf numFmtId="0" fontId="54" fillId="0" borderId="0" xfId="49" applyFont="1" applyAlignment="1">
      <alignment wrapText="1"/>
    </xf>
    <xf numFmtId="0" fontId="20" fillId="0" borderId="15" xfId="0" applyFont="1" applyBorder="1" applyAlignment="1">
      <alignment horizontal="center"/>
    </xf>
    <xf numFmtId="0" fontId="23" fillId="0" borderId="0" xfId="40"/>
    <xf numFmtId="0" fontId="20" fillId="0" borderId="0" xfId="40" applyFont="1"/>
    <xf numFmtId="4" fontId="20" fillId="0" borderId="0" xfId="40" applyNumberFormat="1" applyFont="1"/>
    <xf numFmtId="0" fontId="20" fillId="0" borderId="31" xfId="0" applyFont="1" applyBorder="1" applyAlignment="1">
      <alignment horizontal="center"/>
    </xf>
    <xf numFmtId="0" fontId="20" fillId="0" borderId="34" xfId="0" applyFont="1" applyBorder="1" applyAlignment="1">
      <alignment horizontal="center"/>
    </xf>
    <xf numFmtId="0" fontId="20" fillId="0" borderId="34" xfId="0" applyFont="1" applyBorder="1"/>
    <xf numFmtId="0" fontId="20" fillId="0" borderId="10" xfId="0" applyFont="1" applyBorder="1" applyAlignment="1">
      <alignment horizontal="center"/>
    </xf>
    <xf numFmtId="0" fontId="20" fillId="0" borderId="17" xfId="0" applyFont="1" applyBorder="1" applyAlignment="1">
      <alignment horizontal="center"/>
    </xf>
    <xf numFmtId="0" fontId="86" fillId="0" borderId="0" xfId="0" applyFont="1"/>
    <xf numFmtId="0" fontId="24" fillId="0" borderId="0" xfId="40" applyFont="1" applyAlignment="1">
      <alignment horizontal="center"/>
    </xf>
    <xf numFmtId="0" fontId="22" fillId="0" borderId="0" xfId="40" applyFont="1" applyAlignment="1">
      <alignment horizontal="center"/>
    </xf>
    <xf numFmtId="0" fontId="22" fillId="0" borderId="48" xfId="40" applyFont="1" applyBorder="1" applyAlignment="1">
      <alignment horizontal="center"/>
    </xf>
    <xf numFmtId="0" fontId="22" fillId="0" borderId="12" xfId="40" applyFont="1" applyBorder="1" applyAlignment="1">
      <alignment horizontal="center"/>
    </xf>
    <xf numFmtId="0" fontId="22" fillId="0" borderId="10" xfId="40" applyFont="1" applyBorder="1" applyAlignment="1">
      <alignment horizontal="center"/>
    </xf>
    <xf numFmtId="0" fontId="22" fillId="0" borderId="11" xfId="40" applyFont="1" applyBorder="1" applyAlignment="1">
      <alignment horizontal="center"/>
    </xf>
    <xf numFmtId="0" fontId="26" fillId="0" borderId="49" xfId="40" applyFont="1" applyBorder="1"/>
    <xf numFmtId="4" fontId="26" fillId="0" borderId="31" xfId="40" applyNumberFormat="1" applyFont="1" applyBorder="1"/>
    <xf numFmtId="10" fontId="26" fillId="0" borderId="37" xfId="40" applyNumberFormat="1" applyFont="1" applyBorder="1" applyAlignment="1">
      <alignment vertical="center"/>
    </xf>
    <xf numFmtId="4" fontId="26" fillId="0" borderId="50" xfId="40" applyNumberFormat="1" applyFont="1" applyBorder="1" applyAlignment="1">
      <alignment vertical="center"/>
    </xf>
    <xf numFmtId="4" fontId="26" fillId="0" borderId="14" xfId="40" applyNumberFormat="1" applyFont="1" applyBorder="1" applyAlignment="1">
      <alignment vertical="center"/>
    </xf>
    <xf numFmtId="0" fontId="26" fillId="0" borderId="23" xfId="40" applyFont="1" applyBorder="1" applyAlignment="1">
      <alignment vertical="center" wrapText="1"/>
    </xf>
    <xf numFmtId="10" fontId="26" fillId="0" borderId="37" xfId="40" applyNumberFormat="1" applyFont="1" applyBorder="1" applyAlignment="1">
      <alignment horizontal="center" vertical="center"/>
    </xf>
    <xf numFmtId="4" fontId="26" fillId="0" borderId="25" xfId="40" applyNumberFormat="1" applyFont="1" applyBorder="1"/>
    <xf numFmtId="10" fontId="26" fillId="0" borderId="39" xfId="40" applyNumberFormat="1" applyFont="1" applyBorder="1" applyAlignment="1">
      <alignment horizontal="center"/>
    </xf>
    <xf numFmtId="0" fontId="21" fillId="0" borderId="48" xfId="40" applyFont="1" applyBorder="1"/>
    <xf numFmtId="4" fontId="21" fillId="0" borderId="12" xfId="40" applyNumberFormat="1" applyFont="1" applyBorder="1"/>
    <xf numFmtId="4" fontId="21" fillId="0" borderId="10" xfId="40" applyNumberFormat="1" applyFont="1" applyBorder="1"/>
    <xf numFmtId="4" fontId="21" fillId="0" borderId="51" xfId="40" applyNumberFormat="1" applyFont="1" applyBorder="1"/>
    <xf numFmtId="10" fontId="21" fillId="0" borderId="11" xfId="40" applyNumberFormat="1" applyFont="1" applyBorder="1"/>
    <xf numFmtId="166" fontId="20" fillId="0" borderId="0" xfId="40" applyNumberFormat="1" applyFont="1"/>
    <xf numFmtId="10" fontId="26" fillId="0" borderId="32" xfId="40" applyNumberFormat="1" applyFont="1" applyBorder="1"/>
    <xf numFmtId="0" fontId="26" fillId="0" borderId="44" xfId="40" applyFont="1" applyBorder="1"/>
    <xf numFmtId="4" fontId="26" fillId="0" borderId="14" xfId="40" applyNumberFormat="1" applyFont="1" applyBorder="1"/>
    <xf numFmtId="10" fontId="26" fillId="0" borderId="37" xfId="40" applyNumberFormat="1" applyFont="1" applyBorder="1"/>
    <xf numFmtId="4" fontId="26" fillId="0" borderId="14" xfId="40" applyNumberFormat="1" applyFont="1" applyBorder="1" applyAlignment="1">
      <alignment horizontal="right"/>
    </xf>
    <xf numFmtId="10" fontId="26" fillId="0" borderId="37" xfId="40" applyNumberFormat="1" applyFont="1" applyBorder="1" applyAlignment="1">
      <alignment horizontal="center"/>
    </xf>
    <xf numFmtId="0" fontId="26" fillId="0" borderId="52" xfId="40" applyFont="1" applyBorder="1"/>
    <xf numFmtId="4" fontId="26" fillId="0" borderId="33" xfId="40" applyNumberFormat="1" applyFont="1" applyBorder="1" applyAlignment="1">
      <alignment horizontal="right"/>
    </xf>
    <xf numFmtId="4" fontId="21" fillId="0" borderId="48" xfId="40" applyNumberFormat="1" applyFont="1" applyBorder="1"/>
    <xf numFmtId="0" fontId="21" fillId="0" borderId="0" xfId="40" applyFont="1"/>
    <xf numFmtId="166" fontId="21" fillId="0" borderId="0" xfId="40" applyNumberFormat="1" applyFont="1"/>
    <xf numFmtId="4" fontId="21" fillId="0" borderId="0" xfId="40" applyNumberFormat="1" applyFont="1"/>
    <xf numFmtId="166" fontId="23" fillId="0" borderId="0" xfId="40" applyNumberFormat="1"/>
    <xf numFmtId="0" fontId="22" fillId="0" borderId="48" xfId="40" applyFont="1" applyBorder="1" applyAlignment="1">
      <alignment horizontal="center" vertical="center"/>
    </xf>
    <xf numFmtId="166" fontId="22" fillId="0" borderId="12" xfId="40" applyNumberFormat="1" applyFont="1" applyBorder="1" applyAlignment="1">
      <alignment horizontal="center" vertical="center"/>
    </xf>
    <xf numFmtId="166" fontId="22" fillId="0" borderId="10" xfId="40" applyNumberFormat="1" applyFont="1" applyBorder="1" applyAlignment="1">
      <alignment horizontal="center" vertical="center"/>
    </xf>
    <xf numFmtId="166" fontId="22" fillId="0" borderId="10" xfId="40" applyNumberFormat="1" applyFont="1" applyBorder="1" applyAlignment="1">
      <alignment horizontal="center" vertical="center" wrapText="1"/>
    </xf>
    <xf numFmtId="4" fontId="22" fillId="0" borderId="11" xfId="40" applyNumberFormat="1" applyFont="1" applyBorder="1" applyAlignment="1">
      <alignment horizontal="center" vertical="center"/>
    </xf>
    <xf numFmtId="4" fontId="25" fillId="48" borderId="39" xfId="40" applyNumberFormat="1" applyFont="1" applyFill="1" applyBorder="1" applyAlignment="1">
      <alignment horizontal="center" vertical="center"/>
    </xf>
    <xf numFmtId="4" fontId="23" fillId="0" borderId="0" xfId="40" applyNumberFormat="1"/>
    <xf numFmtId="4" fontId="21" fillId="0" borderId="27" xfId="40" applyNumberFormat="1" applyFont="1" applyBorder="1"/>
    <xf numFmtId="10" fontId="26" fillId="0" borderId="36" xfId="40" applyNumberFormat="1" applyFont="1" applyBorder="1"/>
    <xf numFmtId="10" fontId="26" fillId="0" borderId="36" xfId="40" applyNumberFormat="1" applyFont="1" applyBorder="1" applyAlignment="1">
      <alignment horizontal="center"/>
    </xf>
    <xf numFmtId="0" fontId="35" fillId="0" borderId="0" xfId="0" applyFont="1" applyAlignment="1">
      <alignment horizontal="center"/>
    </xf>
    <xf numFmtId="0" fontId="23" fillId="0" borderId="0" xfId="43"/>
    <xf numFmtId="0" fontId="24" fillId="0" borderId="0" xfId="43" applyFont="1" applyAlignment="1">
      <alignment horizontal="center"/>
    </xf>
    <xf numFmtId="0" fontId="25" fillId="0" borderId="0" xfId="43" applyFont="1" applyAlignment="1">
      <alignment horizontal="center"/>
    </xf>
    <xf numFmtId="0" fontId="21" fillId="0" borderId="10" xfId="43" applyFont="1" applyBorder="1" applyAlignment="1">
      <alignment horizontal="center"/>
    </xf>
    <xf numFmtId="0" fontId="21" fillId="0" borderId="27" xfId="43" applyFont="1" applyBorder="1" applyAlignment="1">
      <alignment horizontal="center"/>
    </xf>
    <xf numFmtId="0" fontId="21" fillId="0" borderId="11" xfId="43" applyFont="1" applyBorder="1" applyAlignment="1">
      <alignment horizontal="center"/>
    </xf>
    <xf numFmtId="4" fontId="20" fillId="0" borderId="34" xfId="43" applyNumberFormat="1" applyFont="1" applyBorder="1"/>
    <xf numFmtId="4" fontId="20" fillId="0" borderId="37" xfId="43" applyNumberFormat="1" applyFont="1" applyBorder="1" applyAlignment="1">
      <alignment horizontal="right"/>
    </xf>
    <xf numFmtId="0" fontId="20" fillId="0" borderId="16" xfId="43" applyFont="1" applyBorder="1" applyAlignment="1">
      <alignment horizontal="left"/>
    </xf>
    <xf numFmtId="4" fontId="20" fillId="0" borderId="14" xfId="43" applyNumberFormat="1" applyFont="1" applyBorder="1" applyAlignment="1">
      <alignment horizontal="right"/>
    </xf>
    <xf numFmtId="0" fontId="20" fillId="0" borderId="0" xfId="43" applyFont="1" applyAlignment="1">
      <alignment horizontal="left"/>
    </xf>
    <xf numFmtId="0" fontId="21" fillId="0" borderId="0" xfId="43" applyFont="1" applyAlignment="1">
      <alignment horizontal="center"/>
    </xf>
    <xf numFmtId="0" fontId="21" fillId="0" borderId="0" xfId="43" applyFont="1" applyAlignment="1">
      <alignment horizontal="left"/>
    </xf>
    <xf numFmtId="4" fontId="21" fillId="0" borderId="0" xfId="43" applyNumberFormat="1" applyFont="1"/>
    <xf numFmtId="49" fontId="20" fillId="0" borderId="0" xfId="43" applyNumberFormat="1" applyFont="1" applyAlignment="1">
      <alignment horizontal="left" wrapText="1"/>
    </xf>
    <xf numFmtId="0" fontId="25" fillId="0" borderId="65" xfId="43" applyFont="1" applyBorder="1" applyAlignment="1">
      <alignment horizontal="center"/>
    </xf>
    <xf numFmtId="4" fontId="20" fillId="0" borderId="15" xfId="43" applyNumberFormat="1" applyFont="1" applyBorder="1" applyAlignment="1">
      <alignment horizontal="right"/>
    </xf>
    <xf numFmtId="0" fontId="20" fillId="0" borderId="33" xfId="43" applyFont="1" applyBorder="1" applyAlignment="1">
      <alignment horizontal="center"/>
    </xf>
    <xf numFmtId="0" fontId="20" fillId="0" borderId="64" xfId="43" applyFont="1" applyBorder="1" applyAlignment="1">
      <alignment horizontal="left"/>
    </xf>
    <xf numFmtId="49" fontId="20" fillId="0" borderId="14" xfId="43" applyNumberFormat="1" applyFont="1" applyBorder="1" applyAlignment="1">
      <alignment horizontal="center"/>
    </xf>
    <xf numFmtId="4" fontId="20" fillId="0" borderId="14" xfId="43" applyNumberFormat="1" applyFont="1" applyBorder="1"/>
    <xf numFmtId="4" fontId="20" fillId="0" borderId="15" xfId="43" applyNumberFormat="1" applyFont="1" applyBorder="1"/>
    <xf numFmtId="4" fontId="20" fillId="0" borderId="36" xfId="43" applyNumberFormat="1" applyFont="1" applyBorder="1" applyAlignment="1">
      <alignment horizontal="right"/>
    </xf>
    <xf numFmtId="0" fontId="21" fillId="0" borderId="27" xfId="43" applyFont="1" applyBorder="1"/>
    <xf numFmtId="4" fontId="21" fillId="0" borderId="10" xfId="43" applyNumberFormat="1" applyFont="1" applyBorder="1" applyAlignment="1">
      <alignment horizontal="right"/>
    </xf>
    <xf numFmtId="4" fontId="21" fillId="0" borderId="27" xfId="43" applyNumberFormat="1" applyFont="1" applyBorder="1" applyAlignment="1">
      <alignment horizontal="right"/>
    </xf>
    <xf numFmtId="4" fontId="21" fillId="0" borderId="11" xfId="43" applyNumberFormat="1" applyFont="1" applyBorder="1" applyAlignment="1">
      <alignment horizontal="right"/>
    </xf>
    <xf numFmtId="0" fontId="21" fillId="0" borderId="0" xfId="43" applyFont="1"/>
    <xf numFmtId="4" fontId="21" fillId="0" borderId="0" xfId="43" applyNumberFormat="1" applyFont="1" applyAlignment="1">
      <alignment horizontal="right"/>
    </xf>
    <xf numFmtId="0" fontId="20" fillId="0" borderId="14" xfId="0" applyFont="1" applyBorder="1" applyAlignment="1">
      <alignment horizontal="left"/>
    </xf>
    <xf numFmtId="49" fontId="25" fillId="0" borderId="0" xfId="49" applyNumberFormat="1" applyFont="1" applyAlignment="1">
      <alignment horizontal="right"/>
    </xf>
    <xf numFmtId="0" fontId="58" fillId="0" borderId="0" xfId="0" applyFont="1"/>
    <xf numFmtId="0" fontId="20" fillId="0" borderId="0" xfId="51" applyFont="1"/>
    <xf numFmtId="0" fontId="22" fillId="0" borderId="0" xfId="51" applyFont="1"/>
    <xf numFmtId="4" fontId="20" fillId="0" borderId="0" xfId="51" applyNumberFormat="1" applyFont="1"/>
    <xf numFmtId="0" fontId="25" fillId="0" borderId="0" xfId="51" applyFont="1" applyAlignment="1">
      <alignment horizontal="center"/>
    </xf>
    <xf numFmtId="0" fontId="22" fillId="0" borderId="0" xfId="51" applyFont="1" applyAlignment="1">
      <alignment horizontal="center"/>
    </xf>
    <xf numFmtId="0" fontId="22" fillId="0" borderId="48" xfId="51" applyFont="1" applyBorder="1" applyAlignment="1">
      <alignment vertical="center"/>
    </xf>
    <xf numFmtId="0" fontId="20" fillId="0" borderId="30" xfId="51" applyFont="1" applyBorder="1" applyAlignment="1">
      <alignment vertical="center"/>
    </xf>
    <xf numFmtId="0" fontId="20" fillId="0" borderId="67" xfId="51" applyFont="1" applyBorder="1" applyAlignment="1">
      <alignment vertical="center"/>
    </xf>
    <xf numFmtId="0" fontId="22" fillId="0" borderId="10" xfId="51" applyFont="1" applyBorder="1" applyAlignment="1">
      <alignment horizontal="center" vertical="center"/>
    </xf>
    <xf numFmtId="0" fontId="22" fillId="0" borderId="67" xfId="51" applyFont="1" applyBorder="1" applyAlignment="1">
      <alignment horizontal="center" vertical="center"/>
    </xf>
    <xf numFmtId="0" fontId="23" fillId="0" borderId="0" xfId="51" applyFont="1"/>
    <xf numFmtId="0" fontId="20" fillId="0" borderId="50" xfId="51" applyFont="1" applyBorder="1" applyAlignment="1">
      <alignment vertical="center"/>
    </xf>
    <xf numFmtId="4" fontId="22" fillId="0" borderId="69" xfId="51" applyNumberFormat="1" applyFont="1" applyBorder="1" applyAlignment="1">
      <alignment horizontal="right" vertical="center"/>
    </xf>
    <xf numFmtId="0" fontId="22" fillId="0" borderId="48" xfId="51" applyFont="1" applyBorder="1" applyAlignment="1">
      <alignment horizontal="center" vertical="center"/>
    </xf>
    <xf numFmtId="0" fontId="20" fillId="0" borderId="58" xfId="51" applyFont="1" applyBorder="1" applyAlignment="1">
      <alignment vertical="center"/>
    </xf>
    <xf numFmtId="4" fontId="22" fillId="0" borderId="68" xfId="51" applyNumberFormat="1" applyFont="1" applyBorder="1" applyAlignment="1">
      <alignment horizontal="right" vertical="center"/>
    </xf>
    <xf numFmtId="0" fontId="23" fillId="0" borderId="0" xfId="51" applyFont="1" applyAlignment="1">
      <alignment horizontal="left" vertical="top" wrapText="1"/>
    </xf>
    <xf numFmtId="4" fontId="26" fillId="0" borderId="44" xfId="40" applyNumberFormat="1" applyFont="1" applyBorder="1" applyAlignment="1">
      <alignment horizontal="right"/>
    </xf>
    <xf numFmtId="4" fontId="26" fillId="0" borderId="63" xfId="40" applyNumberFormat="1" applyFont="1" applyBorder="1" applyAlignment="1">
      <alignment vertical="center"/>
    </xf>
    <xf numFmtId="4" fontId="26" fillId="0" borderId="78" xfId="40" applyNumberFormat="1" applyFont="1" applyBorder="1"/>
    <xf numFmtId="4" fontId="26" fillId="0" borderId="49" xfId="40" applyNumberFormat="1" applyFont="1" applyBorder="1"/>
    <xf numFmtId="4" fontId="26" fillId="0" borderId="44" xfId="40" applyNumberFormat="1" applyFont="1" applyBorder="1"/>
    <xf numFmtId="4" fontId="26" fillId="0" borderId="52" xfId="40" applyNumberFormat="1" applyFont="1" applyBorder="1" applyAlignment="1">
      <alignment horizontal="right"/>
    </xf>
    <xf numFmtId="0" fontId="23" fillId="0" borderId="0" xfId="40" applyAlignment="1">
      <alignment vertical="center" wrapText="1"/>
    </xf>
    <xf numFmtId="0" fontId="23" fillId="0" borderId="0" xfId="40" applyAlignment="1">
      <alignment wrapText="1"/>
    </xf>
    <xf numFmtId="4" fontId="26" fillId="0" borderId="50" xfId="40" applyNumberFormat="1" applyFont="1" applyBorder="1"/>
    <xf numFmtId="4" fontId="26" fillId="0" borderId="76" xfId="40" applyNumberFormat="1" applyFont="1" applyBorder="1"/>
    <xf numFmtId="4" fontId="26" fillId="0" borderId="34" xfId="40" applyNumberFormat="1" applyFont="1" applyBorder="1"/>
    <xf numFmtId="4" fontId="26" fillId="0" borderId="16" xfId="40" applyNumberFormat="1" applyFont="1" applyBorder="1"/>
    <xf numFmtId="4" fontId="26" fillId="0" borderId="62" xfId="40" applyNumberFormat="1" applyFont="1" applyBorder="1"/>
    <xf numFmtId="4" fontId="20" fillId="0" borderId="0" xfId="43" applyNumberFormat="1" applyFont="1"/>
    <xf numFmtId="49" fontId="25" fillId="0" borderId="0" xfId="51" applyNumberFormat="1" applyFont="1" applyAlignment="1">
      <alignment horizontal="right"/>
    </xf>
    <xf numFmtId="0" fontId="87" fillId="0" borderId="0" xfId="40" applyFont="1"/>
    <xf numFmtId="0" fontId="20" fillId="0" borderId="16" xfId="51" applyFont="1" applyBorder="1" applyAlignment="1">
      <alignment vertical="center"/>
    </xf>
    <xf numFmtId="0" fontId="20" fillId="0" borderId="45" xfId="51" applyFont="1" applyBorder="1" applyAlignment="1">
      <alignment vertical="center"/>
    </xf>
    <xf numFmtId="4" fontId="54" fillId="0" borderId="0" xfId="49" applyNumberFormat="1" applyFont="1"/>
    <xf numFmtId="0" fontId="26" fillId="0" borderId="0" xfId="49" applyFont="1"/>
    <xf numFmtId="4" fontId="26" fillId="0" borderId="0" xfId="49" applyNumberFormat="1" applyFont="1"/>
    <xf numFmtId="4" fontId="83" fillId="0" borderId="14" xfId="0" applyNumberFormat="1" applyFont="1" applyBorder="1" applyAlignment="1">
      <alignment vertical="center"/>
    </xf>
    <xf numFmtId="0" fontId="0" fillId="0" borderId="0" xfId="0" applyAlignment="1">
      <alignment horizontal="right"/>
    </xf>
    <xf numFmtId="4" fontId="20" fillId="0" borderId="14" xfId="51" applyNumberFormat="1" applyFont="1" applyBorder="1" applyAlignment="1">
      <alignment vertical="center"/>
    </xf>
    <xf numFmtId="4" fontId="20" fillId="0" borderId="75" xfId="51" applyNumberFormat="1" applyFont="1" applyBorder="1" applyAlignment="1">
      <alignment horizontal="right" vertical="center"/>
    </xf>
    <xf numFmtId="0" fontId="23" fillId="0" borderId="0" xfId="51" applyFont="1" applyAlignment="1">
      <alignment vertical="center"/>
    </xf>
    <xf numFmtId="4" fontId="20" fillId="0" borderId="69" xfId="51" applyNumberFormat="1" applyFont="1" applyBorder="1" applyAlignment="1">
      <alignment horizontal="center" vertical="center"/>
    </xf>
    <xf numFmtId="0" fontId="25" fillId="48" borderId="48" xfId="51" applyFont="1" applyFill="1" applyBorder="1" applyAlignment="1">
      <alignment vertical="center"/>
    </xf>
    <xf numFmtId="0" fontId="25" fillId="48" borderId="30" xfId="51" applyFont="1" applyFill="1" applyBorder="1" applyAlignment="1">
      <alignment vertical="center"/>
    </xf>
    <xf numFmtId="0" fontId="25" fillId="48" borderId="67" xfId="51" applyFont="1" applyFill="1" applyBorder="1" applyAlignment="1">
      <alignment vertical="center"/>
    </xf>
    <xf numFmtId="4" fontId="22" fillId="48" borderId="48" xfId="51" applyNumberFormat="1" applyFont="1" applyFill="1" applyBorder="1" applyAlignment="1">
      <alignment vertical="center"/>
    </xf>
    <xf numFmtId="4" fontId="22" fillId="48" borderId="10" xfId="51" applyNumberFormat="1" applyFont="1" applyFill="1" applyBorder="1" applyAlignment="1">
      <alignment vertical="center"/>
    </xf>
    <xf numFmtId="4" fontId="22" fillId="48" borderId="11" xfId="51" applyNumberFormat="1" applyFont="1" applyFill="1" applyBorder="1" applyAlignment="1">
      <alignment horizontal="right" vertical="center"/>
    </xf>
    <xf numFmtId="4" fontId="20" fillId="0" borderId="0" xfId="51" applyNumberFormat="1" applyFont="1" applyAlignment="1">
      <alignment vertical="center"/>
    </xf>
    <xf numFmtId="4" fontId="22" fillId="0" borderId="52" xfId="51" applyNumberFormat="1" applyFont="1" applyBorder="1" applyAlignment="1">
      <alignment vertical="center"/>
    </xf>
    <xf numFmtId="0" fontId="21" fillId="0" borderId="0" xfId="49" applyFont="1" applyAlignment="1">
      <alignment horizontal="right" vertical="center"/>
    </xf>
    <xf numFmtId="0" fontId="22" fillId="0" borderId="0" xfId="49" applyFont="1" applyAlignment="1">
      <alignment horizontal="right" vertical="center"/>
    </xf>
    <xf numFmtId="0" fontId="20" fillId="0" borderId="14" xfId="0" applyFont="1" applyBorder="1" applyAlignment="1">
      <alignment horizontal="center" vertical="center"/>
    </xf>
    <xf numFmtId="0" fontId="20" fillId="0" borderId="14" xfId="51" applyFont="1" applyBorder="1" applyAlignment="1">
      <alignment horizontal="left" vertical="center"/>
    </xf>
    <xf numFmtId="0" fontId="20" fillId="0" borderId="47" xfId="51" applyFont="1" applyBorder="1" applyAlignment="1">
      <alignment vertical="center"/>
    </xf>
    <xf numFmtId="4" fontId="20" fillId="0" borderId="0" xfId="109" applyNumberFormat="1" applyFont="1" applyAlignment="1">
      <alignment vertical="center" wrapText="1"/>
    </xf>
    <xf numFmtId="0" fontId="22" fillId="0" borderId="0" xfId="109" applyFont="1" applyAlignment="1">
      <alignment horizontal="center" vertical="center" wrapText="1"/>
    </xf>
    <xf numFmtId="0" fontId="19" fillId="0" borderId="0" xfId="111"/>
    <xf numFmtId="0" fontId="26" fillId="0" borderId="0" xfId="111" applyFont="1"/>
    <xf numFmtId="0" fontId="21" fillId="0" borderId="82" xfId="48" applyFont="1" applyBorder="1" applyAlignment="1">
      <alignment horizontal="center" vertical="center" wrapText="1"/>
    </xf>
    <xf numFmtId="0" fontId="21" fillId="0" borderId="84" xfId="48" applyFont="1" applyBorder="1" applyAlignment="1">
      <alignment horizontal="center" vertical="center" wrapText="1"/>
    </xf>
    <xf numFmtId="0" fontId="21" fillId="0" borderId="83" xfId="48" applyFont="1" applyBorder="1" applyAlignment="1">
      <alignment horizontal="center" vertical="center" wrapText="1"/>
    </xf>
    <xf numFmtId="0" fontId="21" fillId="0" borderId="84" xfId="48" applyFont="1" applyBorder="1" applyAlignment="1">
      <alignment horizontal="right" vertical="center" wrapText="1"/>
    </xf>
    <xf numFmtId="0" fontId="21" fillId="0" borderId="85" xfId="48" applyFont="1" applyBorder="1" applyAlignment="1">
      <alignment horizontal="center" vertical="center" wrapText="1"/>
    </xf>
    <xf numFmtId="0" fontId="19" fillId="0" borderId="0" xfId="48" applyFont="1" applyAlignment="1">
      <alignment horizontal="left" vertical="center" wrapText="1"/>
    </xf>
    <xf numFmtId="49" fontId="19" fillId="0" borderId="0" xfId="48" applyNumberFormat="1" applyFont="1" applyAlignment="1">
      <alignment horizontal="center" vertical="center" wrapText="1"/>
    </xf>
    <xf numFmtId="2" fontId="19" fillId="0" borderId="0" xfId="48" applyNumberFormat="1" applyFont="1" applyAlignment="1">
      <alignment horizontal="center" vertical="center" wrapText="1"/>
    </xf>
    <xf numFmtId="0" fontId="106" fillId="0" borderId="0" xfId="0" applyFont="1"/>
    <xf numFmtId="4" fontId="72" fillId="0" borderId="0" xfId="111" applyNumberFormat="1" applyFont="1" applyAlignment="1">
      <alignment vertical="center"/>
    </xf>
    <xf numFmtId="4" fontId="21" fillId="0" borderId="0" xfId="111" applyNumberFormat="1" applyFont="1"/>
    <xf numFmtId="4" fontId="88" fillId="0" borderId="0" xfId="111" applyNumberFormat="1" applyFont="1"/>
    <xf numFmtId="4" fontId="20" fillId="0" borderId="0" xfId="111" applyNumberFormat="1" applyFont="1"/>
    <xf numFmtId="0" fontId="19" fillId="0" borderId="0" xfId="111" applyAlignment="1">
      <alignment vertical="center"/>
    </xf>
    <xf numFmtId="4" fontId="88" fillId="0" borderId="0" xfId="111" applyNumberFormat="1" applyFont="1" applyAlignment="1">
      <alignment horizontal="right" vertical="center"/>
    </xf>
    <xf numFmtId="0" fontId="25" fillId="0" borderId="0" xfId="111" applyFont="1" applyAlignment="1">
      <alignment horizontal="right"/>
    </xf>
    <xf numFmtId="166" fontId="89" fillId="0" borderId="0" xfId="111" applyNumberFormat="1" applyFont="1" applyAlignment="1">
      <alignment horizontal="right" vertical="center"/>
    </xf>
    <xf numFmtId="166" fontId="89" fillId="0" borderId="0" xfId="111" applyNumberFormat="1" applyFont="1"/>
    <xf numFmtId="0" fontId="22" fillId="53" borderId="10" xfId="111" applyFont="1" applyFill="1" applyBorder="1" applyAlignment="1">
      <alignment horizontal="center" vertical="center" wrapText="1"/>
    </xf>
    <xf numFmtId="165" fontId="21" fillId="16" borderId="47" xfId="111" applyNumberFormat="1" applyFont="1" applyFill="1" applyBorder="1" applyAlignment="1">
      <alignment horizontal="center" vertical="center" wrapText="1"/>
    </xf>
    <xf numFmtId="0" fontId="26" fillId="52" borderId="47" xfId="111" applyFont="1" applyFill="1" applyBorder="1" applyAlignment="1">
      <alignment vertical="center" wrapText="1"/>
    </xf>
    <xf numFmtId="0" fontId="26" fillId="52" borderId="71" xfId="111" applyFont="1" applyFill="1" applyBorder="1" applyAlignment="1">
      <alignment vertical="center" wrapText="1"/>
    </xf>
    <xf numFmtId="165" fontId="20" fillId="16" borderId="45" xfId="111" applyNumberFormat="1" applyFont="1" applyFill="1" applyBorder="1" applyAlignment="1">
      <alignment horizontal="right" vertical="center" wrapText="1"/>
    </xf>
    <xf numFmtId="0" fontId="19" fillId="52" borderId="45" xfId="111" applyFill="1" applyBorder="1" applyAlignment="1">
      <alignment vertical="center" wrapText="1"/>
    </xf>
    <xf numFmtId="0" fontId="19" fillId="52" borderId="69" xfId="111" applyFill="1" applyBorder="1" applyAlignment="1">
      <alignment vertical="center" wrapText="1"/>
    </xf>
    <xf numFmtId="165" fontId="20" fillId="0" borderId="64" xfId="111" applyNumberFormat="1" applyFont="1" applyBorder="1" applyAlignment="1">
      <alignment horizontal="right" vertical="center" wrapText="1"/>
    </xf>
    <xf numFmtId="165" fontId="20" fillId="0" borderId="15" xfId="111" applyNumberFormat="1" applyFont="1" applyBorder="1" applyAlignment="1">
      <alignment horizontal="right" vertical="center" wrapText="1"/>
    </xf>
    <xf numFmtId="165" fontId="20" fillId="0" borderId="14" xfId="111" applyNumberFormat="1" applyFont="1" applyBorder="1" applyAlignment="1">
      <alignment horizontal="right" vertical="center" wrapText="1"/>
    </xf>
    <xf numFmtId="165" fontId="20" fillId="0" borderId="62" xfId="111" applyNumberFormat="1" applyFont="1" applyBorder="1" applyAlignment="1">
      <alignment horizontal="right" vertical="center" wrapText="1"/>
    </xf>
    <xf numFmtId="165" fontId="19" fillId="0" borderId="14" xfId="111" applyNumberFormat="1" applyBorder="1" applyAlignment="1">
      <alignment vertical="center" wrapText="1"/>
    </xf>
    <xf numFmtId="165" fontId="19" fillId="0" borderId="37" xfId="111" applyNumberFormat="1" applyBorder="1" applyAlignment="1">
      <alignment vertical="center" wrapText="1"/>
    </xf>
    <xf numFmtId="4" fontId="20" fillId="0" borderId="14" xfId="111" applyNumberFormat="1" applyFont="1" applyBorder="1" applyAlignment="1">
      <alignment vertical="center"/>
    </xf>
    <xf numFmtId="165" fontId="20" fillId="0" borderId="37" xfId="111" applyNumberFormat="1" applyFont="1" applyBorder="1" applyAlignment="1">
      <alignment horizontal="right" vertical="center" wrapText="1"/>
    </xf>
    <xf numFmtId="165" fontId="19" fillId="52" borderId="45" xfId="111" applyNumberFormat="1" applyFill="1" applyBorder="1" applyAlignment="1">
      <alignment vertical="center" wrapText="1"/>
    </xf>
    <xf numFmtId="165" fontId="19" fillId="52" borderId="69" xfId="111" applyNumberFormat="1" applyFill="1" applyBorder="1" applyAlignment="1">
      <alignment vertical="center" wrapText="1"/>
    </xf>
    <xf numFmtId="165" fontId="20" fillId="0" borderId="14" xfId="111" applyNumberFormat="1" applyFont="1" applyBorder="1" applyAlignment="1">
      <alignment vertical="center" wrapText="1"/>
    </xf>
    <xf numFmtId="165" fontId="20" fillId="0" borderId="37" xfId="111" applyNumberFormat="1" applyFont="1" applyBorder="1" applyAlignment="1">
      <alignment vertical="center" wrapText="1"/>
    </xf>
    <xf numFmtId="165" fontId="99" fillId="0" borderId="14" xfId="111" applyNumberFormat="1" applyFont="1" applyBorder="1" applyAlignment="1">
      <alignment vertical="center" wrapText="1"/>
    </xf>
    <xf numFmtId="0" fontId="90" fillId="0" borderId="0" xfId="111" applyFont="1"/>
    <xf numFmtId="4" fontId="100" fillId="0" borderId="0" xfId="111" applyNumberFormat="1" applyFont="1"/>
    <xf numFmtId="165" fontId="91" fillId="0" borderId="0" xfId="111" applyNumberFormat="1" applyFont="1" applyAlignment="1">
      <alignment vertical="center" wrapText="1"/>
    </xf>
    <xf numFmtId="0" fontId="20" fillId="0" borderId="0" xfId="111" applyFont="1"/>
    <xf numFmtId="0" fontId="20" fillId="0" borderId="0" xfId="113" applyFont="1" applyAlignment="1">
      <alignment horizontal="center" vertical="center" wrapText="1"/>
    </xf>
    <xf numFmtId="0" fontId="19" fillId="0" borderId="0" xfId="113" applyAlignment="1">
      <alignment vertical="center" wrapText="1"/>
    </xf>
    <xf numFmtId="4" fontId="104" fillId="0" borderId="0" xfId="111" applyNumberFormat="1" applyFont="1" applyAlignment="1">
      <alignment vertical="center" wrapText="1"/>
    </xf>
    <xf numFmtId="0" fontId="104" fillId="0" borderId="0" xfId="113" applyFont="1" applyAlignment="1">
      <alignment horizontal="center" vertical="center" wrapText="1"/>
    </xf>
    <xf numFmtId="0" fontId="20" fillId="0" borderId="0" xfId="113" applyFont="1" applyAlignment="1">
      <alignment vertical="center"/>
    </xf>
    <xf numFmtId="0" fontId="15" fillId="0" borderId="0" xfId="114"/>
    <xf numFmtId="0" fontId="107" fillId="0" borderId="0" xfId="114" applyFont="1"/>
    <xf numFmtId="0" fontId="89" fillId="0" borderId="0" xfId="111" applyFont="1"/>
    <xf numFmtId="0" fontId="22" fillId="53" borderId="11" xfId="111" applyFont="1" applyFill="1" applyBorder="1" applyAlignment="1">
      <alignment horizontal="center" vertical="center" wrapText="1"/>
    </xf>
    <xf numFmtId="4" fontId="19" fillId="0" borderId="0" xfId="111" applyNumberFormat="1"/>
    <xf numFmtId="0" fontId="22" fillId="16" borderId="10" xfId="111" applyFont="1" applyFill="1" applyBorder="1" applyAlignment="1">
      <alignment horizontal="center" vertical="center" wrapText="1"/>
    </xf>
    <xf numFmtId="49" fontId="25" fillId="0" borderId="0" xfId="40" applyNumberFormat="1" applyFont="1" applyAlignment="1">
      <alignment horizontal="right"/>
    </xf>
    <xf numFmtId="4" fontId="20" fillId="0" borderId="34" xfId="0" applyNumberFormat="1" applyFont="1" applyBorder="1"/>
    <xf numFmtId="4" fontId="20" fillId="0" borderId="15" xfId="0" applyNumberFormat="1" applyFont="1" applyBorder="1" applyAlignment="1">
      <alignment horizontal="right"/>
    </xf>
    <xf numFmtId="0" fontId="20" fillId="0" borderId="31" xfId="0" applyFont="1" applyBorder="1" applyAlignment="1">
      <alignment horizontal="left"/>
    </xf>
    <xf numFmtId="4" fontId="20" fillId="0" borderId="31" xfId="0" applyNumberFormat="1" applyFont="1" applyBorder="1" applyAlignment="1">
      <alignment horizontal="right"/>
    </xf>
    <xf numFmtId="4" fontId="20" fillId="0" borderId="14" xfId="0" applyNumberFormat="1" applyFont="1" applyBorder="1" applyAlignment="1">
      <alignment horizontal="right"/>
    </xf>
    <xf numFmtId="4" fontId="20" fillId="0" borderId="10" xfId="0" applyNumberFormat="1" applyFont="1" applyBorder="1" applyAlignment="1">
      <alignment horizontal="right"/>
    </xf>
    <xf numFmtId="0" fontId="19" fillId="0" borderId="0" xfId="43" applyFont="1"/>
    <xf numFmtId="0" fontId="20" fillId="0" borderId="14" xfId="0" applyFont="1" applyBorder="1" applyAlignment="1">
      <alignment horizontal="left" vertical="center"/>
    </xf>
    <xf numFmtId="4" fontId="20" fillId="0" borderId="17" xfId="0" applyNumberFormat="1" applyFont="1" applyBorder="1" applyAlignment="1">
      <alignment horizontal="right"/>
    </xf>
    <xf numFmtId="0" fontId="20" fillId="0" borderId="29" xfId="43" applyFont="1" applyBorder="1" applyAlignment="1">
      <alignment horizontal="center" vertical="center"/>
    </xf>
    <xf numFmtId="4" fontId="20" fillId="0" borderId="37" xfId="0" applyNumberFormat="1" applyFont="1" applyBorder="1" applyAlignment="1">
      <alignment horizontal="right"/>
    </xf>
    <xf numFmtId="4" fontId="20" fillId="0" borderId="36" xfId="0" applyNumberFormat="1" applyFont="1" applyBorder="1" applyAlignment="1">
      <alignment horizontal="right"/>
    </xf>
    <xf numFmtId="4" fontId="20" fillId="0" borderId="32" xfId="0" applyNumberFormat="1" applyFont="1" applyBorder="1" applyAlignment="1">
      <alignment horizontal="right"/>
    </xf>
    <xf numFmtId="4" fontId="20" fillId="0" borderId="35" xfId="0" applyNumberFormat="1" applyFont="1" applyBorder="1" applyAlignment="1">
      <alignment horizontal="right"/>
    </xf>
    <xf numFmtId="4" fontId="20" fillId="0" borderId="11" xfId="0" applyNumberFormat="1" applyFont="1" applyBorder="1" applyAlignment="1">
      <alignment horizontal="right"/>
    </xf>
    <xf numFmtId="4" fontId="20" fillId="0" borderId="41" xfId="0" applyNumberFormat="1" applyFont="1" applyBorder="1" applyAlignment="1">
      <alignment horizontal="right"/>
    </xf>
    <xf numFmtId="165" fontId="20" fillId="0" borderId="16" xfId="111" applyNumberFormat="1" applyFont="1" applyBorder="1" applyAlignment="1">
      <alignment horizontal="right" vertical="center" wrapText="1"/>
    </xf>
    <xf numFmtId="165" fontId="19" fillId="0" borderId="17" xfId="111" applyNumberFormat="1" applyBorder="1"/>
    <xf numFmtId="165" fontId="20" fillId="0" borderId="17" xfId="111" applyNumberFormat="1" applyFont="1" applyBorder="1"/>
    <xf numFmtId="165" fontId="20" fillId="0" borderId="17" xfId="111" applyNumberFormat="1" applyFont="1" applyBorder="1" applyAlignment="1">
      <alignment vertical="center"/>
    </xf>
    <xf numFmtId="165" fontId="19" fillId="0" borderId="17" xfId="111" applyNumberFormat="1" applyBorder="1" applyAlignment="1">
      <alignment vertical="center"/>
    </xf>
    <xf numFmtId="165" fontId="90" fillId="0" borderId="80" xfId="111" applyNumberFormat="1" applyFont="1" applyBorder="1" applyAlignment="1">
      <alignment vertical="center" wrapText="1"/>
    </xf>
    <xf numFmtId="165" fontId="20" fillId="0" borderId="80" xfId="111" applyNumberFormat="1" applyFont="1" applyBorder="1" applyAlignment="1">
      <alignment vertical="center" wrapText="1"/>
    </xf>
    <xf numFmtId="4" fontId="20" fillId="0" borderId="37" xfId="51" applyNumberFormat="1" applyFont="1" applyBorder="1" applyAlignment="1">
      <alignment horizontal="right" vertical="center"/>
    </xf>
    <xf numFmtId="4" fontId="20" fillId="0" borderId="37" xfId="51" applyNumberFormat="1" applyFont="1" applyBorder="1" applyAlignment="1">
      <alignment horizontal="center" vertical="center"/>
    </xf>
    <xf numFmtId="0" fontId="20" fillId="0" borderId="0" xfId="111" applyFont="1" applyAlignment="1">
      <alignment vertical="center"/>
    </xf>
    <xf numFmtId="4" fontId="20" fillId="0" borderId="14" xfId="111" applyNumberFormat="1" applyFont="1" applyBorder="1" applyAlignment="1">
      <alignment horizontal="right" vertical="center"/>
    </xf>
    <xf numFmtId="4" fontId="20" fillId="0" borderId="15" xfId="111" applyNumberFormat="1" applyFont="1" applyBorder="1" applyAlignment="1">
      <alignment horizontal="right" vertical="center"/>
    </xf>
    <xf numFmtId="4" fontId="20" fillId="0" borderId="15" xfId="111" applyNumberFormat="1" applyFont="1" applyBorder="1" applyAlignment="1">
      <alignment vertical="center"/>
    </xf>
    <xf numFmtId="4" fontId="20" fillId="0" borderId="0" xfId="111" applyNumberFormat="1" applyFont="1" applyAlignment="1">
      <alignment vertical="center"/>
    </xf>
    <xf numFmtId="0" fontId="35" fillId="0" borderId="0" xfId="0" applyFont="1" applyAlignment="1">
      <alignment horizontal="right"/>
    </xf>
    <xf numFmtId="0" fontId="58" fillId="0" borderId="0" xfId="0" applyFont="1" applyAlignment="1">
      <alignment horizontal="right"/>
    </xf>
    <xf numFmtId="0" fontId="24" fillId="0" borderId="0" xfId="0" applyFont="1" applyAlignment="1">
      <alignment horizontal="right"/>
    </xf>
    <xf numFmtId="0" fontId="59" fillId="0" borderId="0" xfId="0" applyFont="1" applyAlignment="1">
      <alignment horizontal="right"/>
    </xf>
    <xf numFmtId="0" fontId="19" fillId="0" borderId="0" xfId="0" applyFont="1" applyAlignment="1">
      <alignment horizontal="right"/>
    </xf>
    <xf numFmtId="0" fontId="35" fillId="0" borderId="0" xfId="0" applyFont="1" applyAlignment="1">
      <alignment horizontal="left" indent="1"/>
    </xf>
    <xf numFmtId="0" fontId="0" fillId="0" borderId="0" xfId="0" applyAlignment="1">
      <alignment horizontal="left" indent="1"/>
    </xf>
    <xf numFmtId="0" fontId="58" fillId="0" borderId="0" xfId="0" applyFont="1" applyAlignment="1">
      <alignment horizontal="left" indent="1"/>
    </xf>
    <xf numFmtId="0" fontId="24" fillId="0" borderId="0" xfId="0" applyFont="1" applyAlignment="1">
      <alignment horizontal="left" indent="1"/>
    </xf>
    <xf numFmtId="0" fontId="59" fillId="0" borderId="0" xfId="0" applyFont="1" applyAlignment="1">
      <alignment horizontal="left" indent="1"/>
    </xf>
    <xf numFmtId="0" fontId="19" fillId="0" borderId="0" xfId="115"/>
    <xf numFmtId="10" fontId="26" fillId="0" borderId="36" xfId="115" applyNumberFormat="1" applyFont="1" applyBorder="1" applyAlignment="1">
      <alignment horizontal="center" vertical="center"/>
    </xf>
    <xf numFmtId="0" fontId="22" fillId="0" borderId="48" xfId="115" applyFont="1" applyBorder="1" applyAlignment="1">
      <alignment horizontal="center" vertical="center"/>
    </xf>
    <xf numFmtId="166" fontId="22" fillId="0" borderId="10" xfId="115" applyNumberFormat="1" applyFont="1" applyBorder="1" applyAlignment="1">
      <alignment horizontal="center" vertical="center"/>
    </xf>
    <xf numFmtId="166" fontId="22" fillId="0" borderId="10" xfId="115" applyNumberFormat="1" applyFont="1" applyBorder="1" applyAlignment="1">
      <alignment horizontal="center" vertical="center" wrapText="1"/>
    </xf>
    <xf numFmtId="4" fontId="22" fillId="0" borderId="11" xfId="115" applyNumberFormat="1" applyFont="1" applyBorder="1" applyAlignment="1">
      <alignment horizontal="center" vertical="center"/>
    </xf>
    <xf numFmtId="4" fontId="25" fillId="48" borderId="39" xfId="115" applyNumberFormat="1" applyFont="1" applyFill="1" applyBorder="1" applyAlignment="1">
      <alignment horizontal="center" vertical="center"/>
    </xf>
    <xf numFmtId="0" fontId="19" fillId="0" borderId="0" xfId="115" applyAlignment="1">
      <alignment vertical="center"/>
    </xf>
    <xf numFmtId="0" fontId="21" fillId="0" borderId="49" xfId="115" applyFont="1" applyBorder="1" applyAlignment="1">
      <alignment vertical="center"/>
    </xf>
    <xf numFmtId="49" fontId="21" fillId="0" borderId="49" xfId="115" applyNumberFormat="1" applyFont="1" applyBorder="1" applyAlignment="1">
      <alignment horizontal="center" vertical="center"/>
    </xf>
    <xf numFmtId="4" fontId="21" fillId="0" borderId="56" xfId="115" applyNumberFormat="1" applyFont="1" applyBorder="1" applyAlignment="1">
      <alignment vertical="center"/>
    </xf>
    <xf numFmtId="4" fontId="21" fillId="0" borderId="31" xfId="115" applyNumberFormat="1" applyFont="1" applyBorder="1" applyAlignment="1">
      <alignment vertical="center"/>
    </xf>
    <xf numFmtId="10" fontId="21" fillId="0" borderId="32" xfId="115" applyNumberFormat="1" applyFont="1" applyBorder="1" applyAlignment="1">
      <alignment vertical="center"/>
    </xf>
    <xf numFmtId="0" fontId="26" fillId="0" borderId="44" xfId="115" applyFont="1" applyBorder="1" applyAlignment="1">
      <alignment vertical="center"/>
    </xf>
    <xf numFmtId="49" fontId="26" fillId="0" borderId="44" xfId="115" applyNumberFormat="1" applyFont="1" applyBorder="1" applyAlignment="1">
      <alignment horizontal="center" vertical="center"/>
    </xf>
    <xf numFmtId="4" fontId="26" fillId="0" borderId="50" xfId="115" applyNumberFormat="1" applyFont="1" applyBorder="1" applyAlignment="1">
      <alignment vertical="center"/>
    </xf>
    <xf numFmtId="4" fontId="26" fillId="0" borderId="14" xfId="115" applyNumberFormat="1" applyFont="1" applyBorder="1" applyAlignment="1">
      <alignment vertical="center"/>
    </xf>
    <xf numFmtId="10" fontId="26" fillId="0" borderId="37" xfId="115" applyNumberFormat="1" applyFont="1" applyBorder="1" applyAlignment="1">
      <alignment vertical="center"/>
    </xf>
    <xf numFmtId="0" fontId="26" fillId="0" borderId="23" xfId="115" applyFont="1" applyBorder="1" applyAlignment="1">
      <alignment vertical="center"/>
    </xf>
    <xf numFmtId="0" fontId="21" fillId="0" borderId="49" xfId="115" applyFont="1" applyBorder="1" applyAlignment="1">
      <alignment vertical="center" wrapText="1"/>
    </xf>
    <xf numFmtId="49" fontId="21" fillId="0" borderId="49" xfId="115" applyNumberFormat="1" applyFont="1" applyBorder="1" applyAlignment="1">
      <alignment horizontal="center" vertical="center" wrapText="1"/>
    </xf>
    <xf numFmtId="4" fontId="26" fillId="0" borderId="15" xfId="115" applyNumberFormat="1" applyFont="1" applyBorder="1" applyAlignment="1">
      <alignment vertical="center"/>
    </xf>
    <xf numFmtId="10" fontId="26" fillId="0" borderId="36" xfId="115" applyNumberFormat="1" applyFont="1" applyBorder="1" applyAlignment="1">
      <alignment vertical="center"/>
    </xf>
    <xf numFmtId="0" fontId="26" fillId="0" borderId="42" xfId="115" applyFont="1" applyBorder="1" applyAlignment="1">
      <alignment vertical="center"/>
    </xf>
    <xf numFmtId="49" fontId="26" fillId="0" borderId="42" xfId="115" applyNumberFormat="1" applyFont="1" applyBorder="1" applyAlignment="1">
      <alignment horizontal="center" vertical="center"/>
    </xf>
    <xf numFmtId="0" fontId="26" fillId="0" borderId="52" xfId="115" applyFont="1" applyBorder="1" applyAlignment="1">
      <alignment vertical="center"/>
    </xf>
    <xf numFmtId="49" fontId="26" fillId="0" borderId="52" xfId="115" applyNumberFormat="1" applyFont="1" applyBorder="1" applyAlignment="1">
      <alignment horizontal="center" vertical="center"/>
    </xf>
    <xf numFmtId="4" fontId="26" fillId="0" borderId="76" xfId="115" applyNumberFormat="1" applyFont="1" applyBorder="1" applyAlignment="1">
      <alignment vertical="center"/>
    </xf>
    <xf numFmtId="4" fontId="26" fillId="0" borderId="33" xfId="115" applyNumberFormat="1" applyFont="1" applyBorder="1" applyAlignment="1">
      <alignment vertical="center"/>
    </xf>
    <xf numFmtId="10" fontId="26" fillId="0" borderId="40" xfId="115" applyNumberFormat="1" applyFont="1" applyBorder="1" applyAlignment="1">
      <alignment vertical="center"/>
    </xf>
    <xf numFmtId="4" fontId="26" fillId="0" borderId="42" xfId="115" applyNumberFormat="1" applyFont="1" applyBorder="1" applyAlignment="1">
      <alignment vertical="center"/>
    </xf>
    <xf numFmtId="0" fontId="26" fillId="0" borderId="42" xfId="115" applyFont="1" applyBorder="1" applyAlignment="1">
      <alignment vertical="center" wrapText="1"/>
    </xf>
    <xf numFmtId="49" fontId="26" fillId="0" borderId="23" xfId="115" applyNumberFormat="1" applyFont="1" applyBorder="1" applyAlignment="1">
      <alignment horizontal="center" vertical="center"/>
    </xf>
    <xf numFmtId="4" fontId="21" fillId="0" borderId="49" xfId="115" applyNumberFormat="1" applyFont="1" applyBorder="1" applyAlignment="1">
      <alignment vertical="center"/>
    </xf>
    <xf numFmtId="4" fontId="21" fillId="0" borderId="57" xfId="115" applyNumberFormat="1" applyFont="1" applyBorder="1" applyAlignment="1">
      <alignment vertical="center"/>
    </xf>
    <xf numFmtId="0" fontId="26" fillId="0" borderId="54" xfId="115" applyFont="1" applyBorder="1" applyAlignment="1">
      <alignment vertical="center" wrapText="1"/>
    </xf>
    <xf numFmtId="4" fontId="26" fillId="0" borderId="58" xfId="115" applyNumberFormat="1" applyFont="1" applyBorder="1" applyAlignment="1">
      <alignment vertical="center"/>
    </xf>
    <xf numFmtId="10" fontId="26" fillId="0" borderId="37" xfId="115" applyNumberFormat="1" applyFont="1" applyBorder="1" applyAlignment="1">
      <alignment horizontal="center" vertical="center"/>
    </xf>
    <xf numFmtId="0" fontId="26" fillId="0" borderId="59" xfId="115" applyFont="1" applyBorder="1" applyAlignment="1">
      <alignment vertical="center"/>
    </xf>
    <xf numFmtId="4" fontId="26" fillId="0" borderId="34" xfId="115" applyNumberFormat="1" applyFont="1" applyBorder="1" applyAlignment="1">
      <alignment vertical="center"/>
    </xf>
    <xf numFmtId="0" fontId="21" fillId="0" borderId="54" xfId="115" applyFont="1" applyBorder="1" applyAlignment="1">
      <alignment vertical="center" wrapText="1"/>
    </xf>
    <xf numFmtId="49" fontId="21" fillId="0" borderId="42" xfId="115" applyNumberFormat="1" applyFont="1" applyBorder="1" applyAlignment="1">
      <alignment horizontal="center" vertical="center" wrapText="1"/>
    </xf>
    <xf numFmtId="4" fontId="21" fillId="0" borderId="58" xfId="115" applyNumberFormat="1" applyFont="1" applyBorder="1" applyAlignment="1">
      <alignment vertical="center"/>
    </xf>
    <xf numFmtId="4" fontId="21" fillId="0" borderId="15" xfId="115" applyNumberFormat="1" applyFont="1" applyBorder="1" applyAlignment="1">
      <alignment vertical="center"/>
    </xf>
    <xf numFmtId="10" fontId="21" fillId="0" borderId="36" xfId="115" applyNumberFormat="1" applyFont="1" applyBorder="1" applyAlignment="1">
      <alignment vertical="center"/>
    </xf>
    <xf numFmtId="0" fontId="26" fillId="0" borderId="44" xfId="115" applyFont="1" applyBorder="1" applyAlignment="1">
      <alignment vertical="center" wrapText="1"/>
    </xf>
    <xf numFmtId="0" fontId="21" fillId="0" borderId="22" xfId="115" applyFont="1" applyBorder="1" applyAlignment="1">
      <alignment vertical="center" wrapText="1"/>
    </xf>
    <xf numFmtId="0" fontId="21" fillId="48" borderId="48" xfId="115" applyFont="1" applyFill="1" applyBorder="1" applyAlignment="1">
      <alignment vertical="center"/>
    </xf>
    <xf numFmtId="49" fontId="21" fillId="48" borderId="48" xfId="115" applyNumberFormat="1" applyFont="1" applyFill="1" applyBorder="1" applyAlignment="1">
      <alignment horizontal="center" vertical="center"/>
    </xf>
    <xf numFmtId="4" fontId="21" fillId="48" borderId="48" xfId="115" applyNumberFormat="1" applyFont="1" applyFill="1" applyBorder="1" applyAlignment="1">
      <alignment vertical="center"/>
    </xf>
    <xf numFmtId="4" fontId="21" fillId="48" borderId="10" xfId="115" applyNumberFormat="1" applyFont="1" applyFill="1" applyBorder="1" applyAlignment="1">
      <alignment vertical="center"/>
    </xf>
    <xf numFmtId="4" fontId="21" fillId="48" borderId="30" xfId="115" applyNumberFormat="1" applyFont="1" applyFill="1" applyBorder="1" applyAlignment="1">
      <alignment vertical="center"/>
    </xf>
    <xf numFmtId="10" fontId="21" fillId="48" borderId="11" xfId="115" applyNumberFormat="1" applyFont="1" applyFill="1" applyBorder="1" applyAlignment="1">
      <alignment vertical="center"/>
    </xf>
    <xf numFmtId="4" fontId="19" fillId="0" borderId="0" xfId="115" applyNumberFormat="1" applyAlignment="1">
      <alignment vertical="center"/>
    </xf>
    <xf numFmtId="10" fontId="26" fillId="0" borderId="35" xfId="115" applyNumberFormat="1" applyFont="1" applyBorder="1" applyAlignment="1">
      <alignment horizontal="center" vertical="center"/>
    </xf>
    <xf numFmtId="166" fontId="22" fillId="0" borderId="12" xfId="115" applyNumberFormat="1" applyFont="1" applyBorder="1" applyAlignment="1">
      <alignment horizontal="center" vertical="center"/>
    </xf>
    <xf numFmtId="10" fontId="21" fillId="0" borderId="0" xfId="115" applyNumberFormat="1" applyFont="1" applyAlignment="1">
      <alignment horizontal="center" vertical="center"/>
    </xf>
    <xf numFmtId="4" fontId="20" fillId="0" borderId="0" xfId="111" applyNumberFormat="1" applyFont="1" applyAlignment="1">
      <alignment horizontal="center" vertical="center" wrapText="1"/>
    </xf>
    <xf numFmtId="0" fontId="20" fillId="0" borderId="29" xfId="111" applyFont="1" applyBorder="1" applyAlignment="1">
      <alignment horizontal="center" vertical="center"/>
    </xf>
    <xf numFmtId="0" fontId="20" fillId="0" borderId="33" xfId="111" applyFont="1" applyBorder="1" applyAlignment="1">
      <alignment horizontal="center" vertical="center"/>
    </xf>
    <xf numFmtId="4" fontId="60" fillId="0" borderId="0" xfId="111" applyNumberFormat="1" applyFont="1" applyAlignment="1">
      <alignment horizontal="center" vertical="center" wrapText="1"/>
    </xf>
    <xf numFmtId="0" fontId="87" fillId="0" borderId="0" xfId="115" applyFont="1"/>
    <xf numFmtId="0" fontId="26" fillId="0" borderId="29" xfId="116" applyFont="1" applyBorder="1" applyAlignment="1">
      <alignment horizontal="left" vertical="center" wrapText="1"/>
    </xf>
    <xf numFmtId="2" fontId="26" fillId="15" borderId="60" xfId="116" applyNumberFormat="1" applyFont="1" applyFill="1" applyBorder="1" applyAlignment="1">
      <alignment vertical="center" wrapText="1"/>
    </xf>
    <xf numFmtId="2" fontId="26" fillId="0" borderId="29" xfId="116" applyNumberFormat="1" applyFont="1" applyBorder="1" applyAlignment="1">
      <alignment vertical="center" wrapText="1"/>
    </xf>
    <xf numFmtId="2" fontId="26" fillId="15" borderId="16" xfId="118" applyNumberFormat="1" applyFont="1" applyFill="1" applyBorder="1" applyAlignment="1">
      <alignment vertical="center" wrapText="1"/>
    </xf>
    <xf numFmtId="2" fontId="26" fillId="0" borderId="52" xfId="116" applyNumberFormat="1" applyFont="1" applyBorder="1" applyAlignment="1">
      <alignment vertical="center" wrapText="1"/>
    </xf>
    <xf numFmtId="2" fontId="26" fillId="15" borderId="62" xfId="118" applyNumberFormat="1" applyFont="1" applyFill="1" applyBorder="1" applyAlignment="1">
      <alignment vertical="center" wrapText="1"/>
    </xf>
    <xf numFmtId="0" fontId="26" fillId="0" borderId="0" xfId="116" applyFont="1" applyAlignment="1">
      <alignment vertical="center"/>
    </xf>
    <xf numFmtId="4" fontId="21" fillId="0" borderId="0" xfId="116" applyNumberFormat="1" applyFont="1" applyAlignment="1">
      <alignment vertical="center" wrapText="1"/>
    </xf>
    <xf numFmtId="4" fontId="26" fillId="0" borderId="32" xfId="116" applyNumberFormat="1" applyFont="1" applyBorder="1" applyAlignment="1">
      <alignment horizontal="right" vertical="center"/>
    </xf>
    <xf numFmtId="4" fontId="26" fillId="0" borderId="37" xfId="116" applyNumberFormat="1" applyFont="1" applyBorder="1" applyAlignment="1">
      <alignment horizontal="right" vertical="center"/>
    </xf>
    <xf numFmtId="0" fontId="19" fillId="0" borderId="0" xfId="0" applyFont="1"/>
    <xf numFmtId="0" fontId="20" fillId="0" borderId="31" xfId="0" applyFont="1" applyBorder="1" applyAlignment="1">
      <alignment horizontal="center" vertical="center"/>
    </xf>
    <xf numFmtId="0" fontId="20" fillId="0" borderId="14" xfId="0" applyFont="1" applyBorder="1" applyAlignment="1">
      <alignment vertical="center"/>
    </xf>
    <xf numFmtId="0" fontId="20" fillId="0" borderId="17" xfId="0" applyFont="1" applyBorder="1" applyAlignment="1">
      <alignment horizontal="center" vertical="center"/>
    </xf>
    <xf numFmtId="0" fontId="20" fillId="0" borderId="31" xfId="0" applyFont="1" applyBorder="1" applyAlignment="1">
      <alignment vertical="center" wrapText="1"/>
    </xf>
    <xf numFmtId="4" fontId="22" fillId="0" borderId="15" xfId="51" applyNumberFormat="1" applyFont="1" applyBorder="1" applyAlignment="1">
      <alignment vertical="center"/>
    </xf>
    <xf numFmtId="4" fontId="22" fillId="0" borderId="14" xfId="51" applyNumberFormat="1" applyFont="1" applyBorder="1" applyAlignment="1">
      <alignment vertical="center"/>
    </xf>
    <xf numFmtId="4" fontId="26" fillId="0" borderId="29" xfId="115" applyNumberFormat="1" applyFont="1" applyBorder="1" applyAlignment="1">
      <alignment vertical="center"/>
    </xf>
    <xf numFmtId="4" fontId="21" fillId="0" borderId="53" xfId="115" applyNumberFormat="1" applyFont="1" applyBorder="1" applyAlignment="1">
      <alignment vertical="center"/>
    </xf>
    <xf numFmtId="4" fontId="26" fillId="0" borderId="14" xfId="115" applyNumberFormat="1" applyFont="1" applyBorder="1" applyAlignment="1">
      <alignment horizontal="right" vertical="center"/>
    </xf>
    <xf numFmtId="4" fontId="26" fillId="0" borderId="14" xfId="0" applyNumberFormat="1" applyFont="1" applyBorder="1" applyAlignment="1">
      <alignment vertical="center"/>
    </xf>
    <xf numFmtId="4" fontId="26" fillId="0" borderId="50" xfId="115" applyNumberFormat="1" applyFont="1" applyBorder="1" applyAlignment="1">
      <alignment horizontal="right" vertical="center"/>
    </xf>
    <xf numFmtId="4" fontId="26" fillId="0" borderId="32" xfId="115" applyNumberFormat="1" applyFont="1" applyBorder="1" applyAlignment="1">
      <alignment horizontal="center" vertical="center"/>
    </xf>
    <xf numFmtId="4" fontId="26" fillId="0" borderId="50" xfId="0" applyNumberFormat="1" applyFont="1" applyBorder="1" applyAlignment="1">
      <alignment vertical="center"/>
    </xf>
    <xf numFmtId="4" fontId="26" fillId="0" borderId="64" xfId="0" applyNumberFormat="1" applyFont="1" applyBorder="1" applyAlignment="1">
      <alignment vertical="center"/>
    </xf>
    <xf numFmtId="10" fontId="26" fillId="0" borderId="40" xfId="115" applyNumberFormat="1" applyFont="1" applyBorder="1" applyAlignment="1">
      <alignment horizontal="center" vertical="center"/>
    </xf>
    <xf numFmtId="4" fontId="26" fillId="0" borderId="31" xfId="0" applyNumberFormat="1" applyFont="1" applyBorder="1" applyAlignment="1">
      <alignment vertical="center"/>
    </xf>
    <xf numFmtId="4" fontId="26" fillId="0" borderId="56" xfId="0" applyNumberFormat="1" applyFont="1" applyBorder="1" applyAlignment="1">
      <alignment vertical="center"/>
    </xf>
    <xf numFmtId="4" fontId="26" fillId="0" borderId="52" xfId="0" applyNumberFormat="1" applyFont="1" applyBorder="1" applyAlignment="1">
      <alignment vertical="center"/>
    </xf>
    <xf numFmtId="0" fontId="21" fillId="48" borderId="24" xfId="40" applyFont="1" applyFill="1" applyBorder="1" applyAlignment="1">
      <alignment vertical="center"/>
    </xf>
    <xf numFmtId="4" fontId="21" fillId="48" borderId="38" xfId="40" applyNumberFormat="1" applyFont="1" applyFill="1" applyBorder="1" applyAlignment="1">
      <alignment vertical="center"/>
    </xf>
    <xf numFmtId="4" fontId="21" fillId="48" borderId="25" xfId="40" applyNumberFormat="1" applyFont="1" applyFill="1" applyBorder="1" applyAlignment="1">
      <alignment vertical="center"/>
    </xf>
    <xf numFmtId="0" fontId="23" fillId="0" borderId="0" xfId="40" applyAlignment="1">
      <alignment vertical="center"/>
    </xf>
    <xf numFmtId="4" fontId="19" fillId="0" borderId="0" xfId="111" applyNumberFormat="1" applyAlignment="1">
      <alignment vertical="center"/>
    </xf>
    <xf numFmtId="0" fontId="20" fillId="0" borderId="14" xfId="51" applyFont="1" applyBorder="1" applyAlignment="1">
      <alignment vertical="center"/>
    </xf>
    <xf numFmtId="0" fontId="24" fillId="0" borderId="0" xfId="43" applyFont="1" applyAlignment="1">
      <alignment horizontal="center" vertical="center" wrapText="1"/>
    </xf>
    <xf numFmtId="14" fontId="26" fillId="0" borderId="14" xfId="111" applyNumberFormat="1" applyFont="1" applyBorder="1" applyAlignment="1">
      <alignment horizontal="center" vertical="center"/>
    </xf>
    <xf numFmtId="0" fontId="26" fillId="0" borderId="14" xfId="111" applyFont="1" applyBorder="1" applyAlignment="1">
      <alignment horizontal="center" vertical="center"/>
    </xf>
    <xf numFmtId="0" fontId="26" fillId="0" borderId="15" xfId="111" applyFont="1" applyBorder="1" applyAlignment="1">
      <alignment horizontal="center" vertical="center"/>
    </xf>
    <xf numFmtId="0" fontId="24" fillId="0" borderId="0" xfId="111" applyFont="1" applyAlignment="1">
      <alignment horizontal="center" vertical="center"/>
    </xf>
    <xf numFmtId="0" fontId="25" fillId="0" borderId="0" xfId="111" applyFont="1" applyAlignment="1">
      <alignment horizontal="center" vertical="center"/>
    </xf>
    <xf numFmtId="0" fontId="20" fillId="0" borderId="16" xfId="51" applyFont="1" applyBorder="1" applyAlignment="1">
      <alignment horizontal="center" vertical="center"/>
    </xf>
    <xf numFmtId="0" fontId="20" fillId="0" borderId="34" xfId="51" applyFont="1" applyBorder="1" applyAlignment="1">
      <alignment horizontal="center" vertical="center"/>
    </xf>
    <xf numFmtId="0" fontId="20" fillId="0" borderId="62" xfId="51" applyFont="1" applyBorder="1" applyAlignment="1">
      <alignment horizontal="center" vertical="center"/>
    </xf>
    <xf numFmtId="49" fontId="20" fillId="0" borderId="16" xfId="51" applyNumberFormat="1" applyFont="1" applyBorder="1" applyAlignment="1">
      <alignment horizontal="center" vertical="center"/>
    </xf>
    <xf numFmtId="49" fontId="20" fillId="0" borderId="14" xfId="51" applyNumberFormat="1" applyFont="1" applyBorder="1" applyAlignment="1">
      <alignment horizontal="center" vertical="center"/>
    </xf>
    <xf numFmtId="0" fontId="25" fillId="0" borderId="45" xfId="51" applyFont="1" applyBorder="1" applyAlignment="1">
      <alignment vertical="center"/>
    </xf>
    <xf numFmtId="0" fontId="25" fillId="0" borderId="69" xfId="51" applyFont="1" applyBorder="1" applyAlignment="1">
      <alignment vertical="center"/>
    </xf>
    <xf numFmtId="4" fontId="22" fillId="0" borderId="15" xfId="51" applyNumberFormat="1" applyFont="1" applyBorder="1" applyAlignment="1">
      <alignment horizontal="right" vertical="center"/>
    </xf>
    <xf numFmtId="0" fontId="20" fillId="0" borderId="70" xfId="51" applyFont="1" applyBorder="1" applyAlignment="1">
      <alignment vertical="center"/>
    </xf>
    <xf numFmtId="4" fontId="20" fillId="0" borderId="17" xfId="51" applyNumberFormat="1" applyFont="1" applyBorder="1" applyAlignment="1">
      <alignment vertical="center"/>
    </xf>
    <xf numFmtId="0" fontId="25" fillId="0" borderId="48" xfId="51" applyFont="1" applyBorder="1" applyAlignment="1">
      <alignment vertical="center"/>
    </xf>
    <xf numFmtId="0" fontId="25" fillId="0" borderId="30" xfId="51" applyFont="1" applyBorder="1" applyAlignment="1">
      <alignment vertical="center"/>
    </xf>
    <xf numFmtId="0" fontId="25" fillId="0" borderId="67" xfId="51" applyFont="1" applyBorder="1" applyAlignment="1">
      <alignment vertical="center"/>
    </xf>
    <xf numFmtId="4" fontId="22" fillId="0" borderId="48" xfId="51" applyNumberFormat="1" applyFont="1" applyBorder="1" applyAlignment="1">
      <alignment horizontal="right" vertical="center"/>
    </xf>
    <xf numFmtId="4" fontId="22" fillId="0" borderId="10" xfId="51" applyNumberFormat="1" applyFont="1" applyBorder="1" applyAlignment="1">
      <alignment horizontal="right" vertical="center"/>
    </xf>
    <xf numFmtId="4" fontId="22" fillId="0" borderId="67" xfId="51" applyNumberFormat="1" applyFont="1" applyBorder="1" applyAlignment="1">
      <alignment horizontal="right" vertical="center"/>
    </xf>
    <xf numFmtId="0" fontId="20" fillId="0" borderId="49" xfId="51" applyFont="1" applyBorder="1" applyAlignment="1">
      <alignment vertical="center"/>
    </xf>
    <xf numFmtId="0" fontId="25" fillId="0" borderId="57" xfId="51" applyFont="1" applyBorder="1" applyAlignment="1">
      <alignment vertical="center"/>
    </xf>
    <xf numFmtId="0" fontId="25" fillId="0" borderId="72" xfId="51" applyFont="1" applyBorder="1" applyAlignment="1">
      <alignment vertical="center"/>
    </xf>
    <xf numFmtId="4" fontId="22" fillId="0" borderId="49" xfId="51" applyNumberFormat="1" applyFont="1" applyBorder="1" applyAlignment="1">
      <alignment horizontal="right" vertical="center"/>
    </xf>
    <xf numFmtId="4" fontId="22" fillId="0" borderId="31" xfId="51" applyNumberFormat="1" applyFont="1" applyBorder="1" applyAlignment="1">
      <alignment horizontal="right" vertical="center"/>
    </xf>
    <xf numFmtId="4" fontId="22" fillId="0" borderId="73" xfId="51" applyNumberFormat="1" applyFont="1" applyBorder="1" applyAlignment="1">
      <alignment horizontal="right" vertical="center"/>
    </xf>
    <xf numFmtId="0" fontId="20" fillId="0" borderId="15" xfId="51" applyFont="1" applyBorder="1" applyAlignment="1">
      <alignment horizontal="center" vertical="center"/>
    </xf>
    <xf numFmtId="4" fontId="20" fillId="0" borderId="74" xfId="51" applyNumberFormat="1" applyFont="1" applyBorder="1" applyAlignment="1">
      <alignment horizontal="right" vertical="center"/>
    </xf>
    <xf numFmtId="4" fontId="101" fillId="0" borderId="14" xfId="0" applyNumberFormat="1" applyFont="1" applyBorder="1" applyAlignment="1">
      <alignment vertical="center"/>
    </xf>
    <xf numFmtId="4" fontId="20" fillId="0" borderId="69" xfId="51" applyNumberFormat="1" applyFont="1" applyBorder="1" applyAlignment="1">
      <alignment horizontal="right" vertical="center"/>
    </xf>
    <xf numFmtId="0" fontId="101" fillId="0" borderId="14" xfId="0" applyFont="1" applyBorder="1" applyAlignment="1">
      <alignment vertical="center"/>
    </xf>
    <xf numFmtId="0" fontId="25" fillId="0" borderId="16" xfId="51" applyFont="1" applyBorder="1" applyAlignment="1">
      <alignment vertical="center"/>
    </xf>
    <xf numFmtId="4" fontId="22" fillId="0" borderId="14" xfId="51" applyNumberFormat="1" applyFont="1" applyBorder="1" applyAlignment="1">
      <alignment horizontal="right" vertical="center"/>
    </xf>
    <xf numFmtId="4" fontId="22" fillId="0" borderId="69" xfId="51" applyNumberFormat="1" applyFont="1" applyBorder="1" applyAlignment="1">
      <alignment vertical="center"/>
    </xf>
    <xf numFmtId="4" fontId="20" fillId="0" borderId="44" xfId="51" applyNumberFormat="1" applyFont="1" applyBorder="1" applyAlignment="1">
      <alignment horizontal="right" vertical="center"/>
    </xf>
    <xf numFmtId="4" fontId="20" fillId="0" borderId="14" xfId="51" applyNumberFormat="1" applyFont="1" applyBorder="1" applyAlignment="1">
      <alignment horizontal="right" vertical="center"/>
    </xf>
    <xf numFmtId="4" fontId="20" fillId="0" borderId="69" xfId="51" applyNumberFormat="1" applyFont="1" applyBorder="1" applyAlignment="1">
      <alignment vertical="center"/>
    </xf>
    <xf numFmtId="0" fontId="20" fillId="0" borderId="14" xfId="51" applyFont="1" applyBorder="1" applyAlignment="1">
      <alignment horizontal="center" vertical="center"/>
    </xf>
    <xf numFmtId="0" fontId="83" fillId="0" borderId="14" xfId="0" applyFont="1" applyBorder="1" applyAlignment="1">
      <alignment vertical="center"/>
    </xf>
    <xf numFmtId="4" fontId="22" fillId="0" borderId="48" xfId="51" applyNumberFormat="1" applyFont="1" applyBorder="1" applyAlignment="1">
      <alignment vertical="center"/>
    </xf>
    <xf numFmtId="0" fontId="23" fillId="0" borderId="58" xfId="51" applyFont="1" applyBorder="1" applyAlignment="1">
      <alignment vertical="center"/>
    </xf>
    <xf numFmtId="0" fontId="20" fillId="0" borderId="0" xfId="51" applyFont="1" applyAlignment="1">
      <alignment vertical="center"/>
    </xf>
    <xf numFmtId="0" fontId="23" fillId="0" borderId="50" xfId="51" applyFont="1" applyBorder="1" applyAlignment="1">
      <alignment vertical="center"/>
    </xf>
    <xf numFmtId="0" fontId="23" fillId="0" borderId="76" xfId="51" applyFont="1" applyBorder="1" applyAlignment="1">
      <alignment vertical="center"/>
    </xf>
    <xf numFmtId="0" fontId="20" fillId="0" borderId="76" xfId="51" applyFont="1" applyBorder="1" applyAlignment="1">
      <alignment vertical="center"/>
    </xf>
    <xf numFmtId="0" fontId="23" fillId="0" borderId="52" xfId="51" applyFont="1" applyBorder="1" applyAlignment="1">
      <alignment vertical="center"/>
    </xf>
    <xf numFmtId="0" fontId="23" fillId="0" borderId="14" xfId="51" applyFont="1" applyBorder="1" applyAlignment="1">
      <alignment vertical="center"/>
    </xf>
    <xf numFmtId="0" fontId="20" fillId="0" borderId="77" xfId="51" applyFont="1" applyBorder="1" applyAlignment="1">
      <alignment vertical="center"/>
    </xf>
    <xf numFmtId="0" fontId="20" fillId="0" borderId="17" xfId="51" applyFont="1" applyBorder="1" applyAlignment="1">
      <alignment vertical="center"/>
    </xf>
    <xf numFmtId="49" fontId="25" fillId="0" borderId="0" xfId="51" applyNumberFormat="1" applyFont="1" applyAlignment="1">
      <alignment horizontal="right" vertical="center"/>
    </xf>
    <xf numFmtId="0" fontId="25" fillId="0" borderId="0" xfId="51" applyFont="1" applyAlignment="1">
      <alignment horizontal="center" vertical="center"/>
    </xf>
    <xf numFmtId="0" fontId="22" fillId="0" borderId="0" xfId="51" applyFont="1" applyAlignment="1">
      <alignment horizontal="center" vertical="center"/>
    </xf>
    <xf numFmtId="0" fontId="20" fillId="0" borderId="56" xfId="51" applyFont="1" applyBorder="1" applyAlignment="1">
      <alignment vertical="center"/>
    </xf>
    <xf numFmtId="4" fontId="22" fillId="0" borderId="31" xfId="51" applyNumberFormat="1" applyFont="1" applyBorder="1" applyAlignment="1">
      <alignment vertical="center"/>
    </xf>
    <xf numFmtId="4" fontId="20" fillId="0" borderId="50" xfId="51" applyNumberFormat="1" applyFont="1" applyBorder="1" applyAlignment="1">
      <alignment horizontal="right" vertical="center"/>
    </xf>
    <xf numFmtId="4" fontId="22" fillId="0" borderId="42" xfId="51" applyNumberFormat="1" applyFont="1" applyBorder="1" applyAlignment="1">
      <alignment horizontal="right" vertical="center"/>
    </xf>
    <xf numFmtId="4" fontId="22" fillId="0" borderId="68" xfId="51" applyNumberFormat="1" applyFont="1" applyBorder="1" applyAlignment="1">
      <alignment horizontal="center" vertical="center"/>
    </xf>
    <xf numFmtId="4" fontId="20" fillId="0" borderId="46" xfId="51" applyNumberFormat="1" applyFont="1" applyBorder="1" applyAlignment="1">
      <alignment horizontal="right" vertical="center"/>
    </xf>
    <xf numFmtId="4" fontId="20" fillId="0" borderId="71" xfId="51" applyNumberFormat="1" applyFont="1" applyBorder="1" applyAlignment="1">
      <alignment horizontal="center" vertical="center"/>
    </xf>
    <xf numFmtId="4" fontId="22" fillId="0" borderId="10" xfId="51" applyNumberFormat="1" applyFont="1" applyBorder="1" applyAlignment="1">
      <alignment vertical="center"/>
    </xf>
    <xf numFmtId="0" fontId="20" fillId="0" borderId="42" xfId="51" applyFont="1" applyBorder="1" applyAlignment="1">
      <alignment vertical="center"/>
    </xf>
    <xf numFmtId="0" fontId="25" fillId="0" borderId="72" xfId="51" applyFont="1" applyBorder="1" applyAlignment="1">
      <alignment vertical="center" wrapText="1"/>
    </xf>
    <xf numFmtId="0" fontId="25" fillId="0" borderId="73" xfId="51" applyFont="1" applyBorder="1" applyAlignment="1">
      <alignment vertical="center" wrapText="1"/>
    </xf>
    <xf numFmtId="4" fontId="20" fillId="0" borderId="42" xfId="51" applyNumberFormat="1" applyFont="1" applyBorder="1" applyAlignment="1">
      <alignment horizontal="right" vertical="center"/>
    </xf>
    <xf numFmtId="0" fontId="20" fillId="0" borderId="52" xfId="51" applyFont="1" applyBorder="1" applyAlignment="1">
      <alignment vertical="center"/>
    </xf>
    <xf numFmtId="0" fontId="20" fillId="0" borderId="29" xfId="51" applyFont="1" applyBorder="1" applyAlignment="1">
      <alignment vertical="center"/>
    </xf>
    <xf numFmtId="0" fontId="22" fillId="0" borderId="10" xfId="0" applyFont="1" applyBorder="1"/>
    <xf numFmtId="49" fontId="20" fillId="0" borderId="13" xfId="0" applyNumberFormat="1" applyFont="1" applyBorder="1" applyAlignment="1">
      <alignment horizontal="center"/>
    </xf>
    <xf numFmtId="0" fontId="24" fillId="0" borderId="0" xfId="43" applyFont="1" applyAlignment="1">
      <alignment vertical="center" wrapText="1"/>
    </xf>
    <xf numFmtId="0" fontId="20" fillId="0" borderId="34" xfId="0" applyFont="1" applyBorder="1" applyAlignment="1">
      <alignment horizontal="left"/>
    </xf>
    <xf numFmtId="4" fontId="20" fillId="0" borderId="34" xfId="0" applyNumberFormat="1" applyFont="1" applyBorder="1" applyAlignment="1">
      <alignment horizontal="right"/>
    </xf>
    <xf numFmtId="0" fontId="20" fillId="0" borderId="17" xfId="0" applyFont="1" applyBorder="1" applyAlignment="1">
      <alignment horizontal="left"/>
    </xf>
    <xf numFmtId="0" fontId="20" fillId="0" borderId="10" xfId="0" applyFont="1" applyBorder="1" applyAlignment="1">
      <alignment horizontal="left"/>
    </xf>
    <xf numFmtId="0" fontId="20" fillId="0" borderId="50" xfId="0" applyFont="1" applyBorder="1" applyAlignment="1">
      <alignment horizontal="center" vertical="center"/>
    </xf>
    <xf numFmtId="4" fontId="23" fillId="0" borderId="0" xfId="43" applyNumberFormat="1"/>
    <xf numFmtId="0" fontId="20" fillId="0" borderId="56" xfId="0" applyFont="1" applyBorder="1" applyAlignment="1">
      <alignment horizontal="center" vertical="center"/>
    </xf>
    <xf numFmtId="0" fontId="20" fillId="0" borderId="14" xfId="0" applyFont="1" applyBorder="1" applyAlignment="1">
      <alignment vertical="center" wrapText="1"/>
    </xf>
    <xf numFmtId="0" fontId="20" fillId="0" borderId="77" xfId="0" applyFont="1" applyBorder="1" applyAlignment="1">
      <alignment horizontal="center" vertical="center"/>
    </xf>
    <xf numFmtId="4" fontId="22" fillId="0" borderId="25" xfId="0" applyNumberFormat="1" applyFont="1" applyBorder="1" applyAlignment="1">
      <alignment horizontal="right"/>
    </xf>
    <xf numFmtId="4" fontId="22" fillId="0" borderId="10" xfId="0" applyNumberFormat="1" applyFont="1" applyBorder="1" applyAlignment="1">
      <alignment horizontal="right"/>
    </xf>
    <xf numFmtId="4" fontId="22" fillId="0" borderId="10" xfId="0" applyNumberFormat="1" applyFont="1" applyBorder="1"/>
    <xf numFmtId="0" fontId="25" fillId="0" borderId="0" xfId="43" applyFont="1"/>
    <xf numFmtId="4" fontId="22" fillId="0" borderId="11" xfId="0" applyNumberFormat="1" applyFont="1" applyBorder="1" applyAlignment="1">
      <alignment horizontal="right"/>
    </xf>
    <xf numFmtId="0" fontId="20" fillId="0" borderId="15" xfId="0" applyFont="1" applyBorder="1" applyAlignment="1">
      <alignment horizontal="left"/>
    </xf>
    <xf numFmtId="0" fontId="20" fillId="0" borderId="0" xfId="43" applyFont="1" applyAlignment="1">
      <alignment horizontal="center"/>
    </xf>
    <xf numFmtId="4" fontId="20" fillId="0" borderId="0" xfId="43" applyNumberFormat="1" applyFont="1" applyAlignment="1">
      <alignment horizontal="right"/>
    </xf>
    <xf numFmtId="4" fontId="22" fillId="0" borderId="11" xfId="0" applyNumberFormat="1" applyFont="1" applyBorder="1"/>
    <xf numFmtId="4" fontId="22" fillId="0" borderId="39" xfId="0" applyNumberFormat="1" applyFont="1" applyBorder="1" applyAlignment="1">
      <alignment horizontal="right"/>
    </xf>
    <xf numFmtId="0" fontId="20" fillId="0" borderId="16" xfId="0" applyFont="1" applyBorder="1" applyAlignment="1">
      <alignment horizontal="left"/>
    </xf>
    <xf numFmtId="4" fontId="20" fillId="0" borderId="13" xfId="43" applyNumberFormat="1" applyFont="1" applyBorder="1"/>
    <xf numFmtId="4" fontId="20" fillId="0" borderId="17" xfId="43" applyNumberFormat="1" applyFont="1" applyBorder="1" applyAlignment="1">
      <alignment horizontal="right"/>
    </xf>
    <xf numFmtId="4" fontId="20" fillId="0" borderId="35" xfId="43" applyNumberFormat="1" applyFont="1" applyBorder="1"/>
    <xf numFmtId="4" fontId="20" fillId="0" borderId="37" xfId="43" applyNumberFormat="1" applyFont="1" applyBorder="1"/>
    <xf numFmtId="4" fontId="20" fillId="0" borderId="36" xfId="43" applyNumberFormat="1" applyFont="1" applyBorder="1"/>
    <xf numFmtId="0" fontId="24" fillId="0" borderId="0" xfId="43" applyFont="1" applyAlignment="1">
      <alignment horizontal="center" vertical="center"/>
    </xf>
    <xf numFmtId="0" fontId="25" fillId="0" borderId="0" xfId="43" applyFont="1" applyAlignment="1">
      <alignment horizontal="center" vertical="center"/>
    </xf>
    <xf numFmtId="0" fontId="20" fillId="0" borderId="76" xfId="0" applyFont="1" applyBorder="1" applyAlignment="1">
      <alignment horizontal="center" vertical="center"/>
    </xf>
    <xf numFmtId="0" fontId="21" fillId="0" borderId="12" xfId="43" applyFont="1" applyBorder="1" applyAlignment="1">
      <alignment horizontal="center" vertical="center"/>
    </xf>
    <xf numFmtId="0" fontId="21" fillId="0" borderId="0" xfId="43" applyFont="1" applyAlignment="1">
      <alignment horizontal="center" vertical="center"/>
    </xf>
    <xf numFmtId="0" fontId="20" fillId="0" borderId="12" xfId="0" applyFont="1" applyBorder="1" applyAlignment="1">
      <alignment horizontal="center" vertical="center"/>
    </xf>
    <xf numFmtId="0" fontId="25" fillId="0" borderId="65" xfId="43" applyFont="1" applyBorder="1" applyAlignment="1">
      <alignment horizontal="center" vertical="center"/>
    </xf>
    <xf numFmtId="0" fontId="20" fillId="0" borderId="58" xfId="0" applyFont="1" applyBorder="1" applyAlignment="1">
      <alignment horizontal="center" vertical="center"/>
    </xf>
    <xf numFmtId="0" fontId="20" fillId="0" borderId="0" xfId="43" applyFont="1" applyAlignment="1">
      <alignment horizontal="center" vertical="center"/>
    </xf>
    <xf numFmtId="0" fontId="20" fillId="0" borderId="50" xfId="43" applyFont="1" applyBorder="1" applyAlignment="1">
      <alignment horizontal="center" vertical="center"/>
    </xf>
    <xf numFmtId="0" fontId="23" fillId="0" borderId="0" xfId="43" applyAlignment="1">
      <alignment horizontal="center" vertical="center"/>
    </xf>
    <xf numFmtId="0" fontId="22" fillId="0" borderId="12" xfId="0" applyFont="1" applyBorder="1" applyAlignment="1">
      <alignment horizontal="center" vertical="center"/>
    </xf>
    <xf numFmtId="49" fontId="20" fillId="0" borderId="0" xfId="43" applyNumberFormat="1" applyFont="1" applyAlignment="1">
      <alignment horizontal="center" vertical="center" wrapText="1"/>
    </xf>
    <xf numFmtId="4" fontId="26" fillId="0" borderId="0" xfId="111" applyNumberFormat="1" applyFont="1" applyAlignment="1">
      <alignment vertical="center"/>
    </xf>
    <xf numFmtId="0" fontId="20" fillId="0" borderId="14" xfId="111" applyFont="1" applyBorder="1" applyAlignment="1">
      <alignment horizontal="center" vertical="center"/>
    </xf>
    <xf numFmtId="0" fontId="20" fillId="0" borderId="50" xfId="111" applyFont="1" applyBorder="1" applyAlignment="1">
      <alignment horizontal="center" vertical="center"/>
    </xf>
    <xf numFmtId="0" fontId="21" fillId="0" borderId="12" xfId="111" applyFont="1" applyBorder="1" applyAlignment="1">
      <alignment horizontal="center" vertical="center"/>
    </xf>
    <xf numFmtId="4" fontId="21" fillId="0" borderId="10" xfId="111" applyNumberFormat="1" applyFont="1" applyBorder="1" applyAlignment="1">
      <alignment vertical="center"/>
    </xf>
    <xf numFmtId="0" fontId="25" fillId="0" borderId="12" xfId="111" applyFont="1" applyBorder="1" applyAlignment="1">
      <alignment horizontal="center" vertical="center"/>
    </xf>
    <xf numFmtId="0" fontId="25" fillId="0" borderId="10" xfId="111" applyFont="1" applyBorder="1" applyAlignment="1">
      <alignment horizontal="center" vertical="center"/>
    </xf>
    <xf numFmtId="0" fontId="25" fillId="0" borderId="27" xfId="111" applyFont="1" applyBorder="1" applyAlignment="1">
      <alignment horizontal="center" vertical="center"/>
    </xf>
    <xf numFmtId="167" fontId="101" fillId="0" borderId="0" xfId="111" applyNumberFormat="1" applyFont="1" applyAlignment="1">
      <alignment vertical="center"/>
    </xf>
    <xf numFmtId="0" fontId="21" fillId="0" borderId="0" xfId="111" applyFont="1" applyAlignment="1">
      <alignment horizontal="center" vertical="center"/>
    </xf>
    <xf numFmtId="0" fontId="21" fillId="0" borderId="0" xfId="111" applyFont="1" applyAlignment="1">
      <alignment horizontal="left" vertical="center"/>
    </xf>
    <xf numFmtId="4" fontId="21" fillId="0" borderId="0" xfId="111" applyNumberFormat="1" applyFont="1" applyAlignment="1">
      <alignment vertical="center"/>
    </xf>
    <xf numFmtId="0" fontId="21" fillId="0" borderId="10" xfId="111" applyFont="1" applyBorder="1" applyAlignment="1">
      <alignment horizontal="center" vertical="center"/>
    </xf>
    <xf numFmtId="0" fontId="21" fillId="0" borderId="27" xfId="111" applyFont="1" applyBorder="1" applyAlignment="1">
      <alignment horizontal="center" vertical="center"/>
    </xf>
    <xf numFmtId="0" fontId="20" fillId="51" borderId="14" xfId="111" applyFont="1" applyFill="1" applyBorder="1" applyAlignment="1">
      <alignment horizontal="center" vertical="center"/>
    </xf>
    <xf numFmtId="0" fontId="20" fillId="51" borderId="14" xfId="111" applyFont="1" applyFill="1" applyBorder="1" applyAlignment="1">
      <alignment vertical="center"/>
    </xf>
    <xf numFmtId="0" fontId="20" fillId="0" borderId="58" xfId="111" applyFont="1" applyBorder="1" applyAlignment="1">
      <alignment horizontal="center" vertical="center"/>
    </xf>
    <xf numFmtId="0" fontId="20" fillId="0" borderId="15" xfId="111" applyFont="1" applyBorder="1" applyAlignment="1">
      <alignment horizontal="center" vertical="center"/>
    </xf>
    <xf numFmtId="0" fontId="20" fillId="0" borderId="60" xfId="111" applyFont="1" applyBorder="1" applyAlignment="1">
      <alignment horizontal="left" vertical="center"/>
    </xf>
    <xf numFmtId="0" fontId="20" fillId="0" borderId="16" xfId="111" applyFont="1" applyBorder="1" applyAlignment="1">
      <alignment horizontal="left" vertical="center"/>
    </xf>
    <xf numFmtId="0" fontId="20" fillId="51" borderId="16" xfId="111" applyFont="1" applyFill="1" applyBorder="1" applyAlignment="1">
      <alignment horizontal="left" vertical="center"/>
    </xf>
    <xf numFmtId="0" fontId="25" fillId="0" borderId="65" xfId="111" applyFont="1" applyBorder="1" applyAlignment="1">
      <alignment horizontal="center" vertical="center"/>
    </xf>
    <xf numFmtId="49" fontId="20" fillId="51" borderId="29" xfId="111" applyNumberFormat="1" applyFont="1" applyFill="1" applyBorder="1" applyAlignment="1">
      <alignment horizontal="center" vertical="center"/>
    </xf>
    <xf numFmtId="0" fontId="20" fillId="51" borderId="33" xfId="111" applyFont="1" applyFill="1" applyBorder="1" applyAlignment="1">
      <alignment horizontal="center" vertical="center"/>
    </xf>
    <xf numFmtId="0" fontId="20" fillId="51" borderId="64" xfId="111" applyFont="1" applyFill="1" applyBorder="1" applyAlignment="1">
      <alignment vertical="center"/>
    </xf>
    <xf numFmtId="4" fontId="21" fillId="0" borderId="10" xfId="111" applyNumberFormat="1" applyFont="1" applyBorder="1" applyAlignment="1">
      <alignment horizontal="right" vertical="center"/>
    </xf>
    <xf numFmtId="4" fontId="21" fillId="0" borderId="0" xfId="111" applyNumberFormat="1" applyFont="1" applyAlignment="1">
      <alignment horizontal="right" vertical="center"/>
    </xf>
    <xf numFmtId="49" fontId="20" fillId="0" borderId="14" xfId="111" applyNumberFormat="1" applyFont="1" applyBorder="1" applyAlignment="1">
      <alignment horizontal="center" vertical="center"/>
    </xf>
    <xf numFmtId="49" fontId="20" fillId="0" borderId="16" xfId="111" applyNumberFormat="1" applyFont="1" applyBorder="1" applyAlignment="1">
      <alignment horizontal="center" vertical="center"/>
    </xf>
    <xf numFmtId="49" fontId="20" fillId="0" borderId="64" xfId="111" applyNumberFormat="1" applyFont="1" applyBorder="1" applyAlignment="1">
      <alignment horizontal="center" vertical="center"/>
    </xf>
    <xf numFmtId="0" fontId="20" fillId="0" borderId="64" xfId="111" applyFont="1" applyBorder="1" applyAlignment="1">
      <alignment horizontal="left" vertical="center"/>
    </xf>
    <xf numFmtId="0" fontId="21" fillId="0" borderId="27" xfId="111" applyFont="1" applyBorder="1" applyAlignment="1">
      <alignment vertical="center"/>
    </xf>
    <xf numFmtId="0" fontId="26" fillId="0" borderId="0" xfId="111" applyFont="1" applyAlignment="1">
      <alignment vertical="center"/>
    </xf>
    <xf numFmtId="4" fontId="26" fillId="0" borderId="16" xfId="40" applyNumberFormat="1" applyFont="1" applyBorder="1" applyAlignment="1">
      <alignment vertical="center"/>
    </xf>
    <xf numFmtId="10" fontId="26" fillId="0" borderId="36" xfId="40" applyNumberFormat="1" applyFont="1" applyBorder="1" applyAlignment="1">
      <alignment vertical="center"/>
    </xf>
    <xf numFmtId="4" fontId="26" fillId="0" borderId="76" xfId="40" applyNumberFormat="1" applyFont="1" applyBorder="1" applyAlignment="1">
      <alignment vertical="center"/>
    </xf>
    <xf numFmtId="4" fontId="26" fillId="0" borderId="34" xfId="40" applyNumberFormat="1" applyFont="1" applyBorder="1" applyAlignment="1">
      <alignment vertical="center"/>
    </xf>
    <xf numFmtId="4" fontId="26" fillId="0" borderId="62" xfId="40" applyNumberFormat="1" applyFont="1" applyBorder="1" applyAlignment="1">
      <alignment vertical="center"/>
    </xf>
    <xf numFmtId="4" fontId="26" fillId="0" borderId="44" xfId="40" applyNumberFormat="1" applyFont="1" applyBorder="1" applyAlignment="1">
      <alignment vertical="center"/>
    </xf>
    <xf numFmtId="4" fontId="21" fillId="0" borderId="48" xfId="40" applyNumberFormat="1" applyFont="1" applyBorder="1" applyAlignment="1">
      <alignment vertical="center"/>
    </xf>
    <xf numFmtId="4" fontId="21" fillId="0" borderId="27" xfId="40" applyNumberFormat="1" applyFont="1" applyBorder="1" applyAlignment="1">
      <alignment vertical="center"/>
    </xf>
    <xf numFmtId="4" fontId="21" fillId="0" borderId="10" xfId="40" applyNumberFormat="1" applyFont="1" applyBorder="1" applyAlignment="1">
      <alignment vertical="center"/>
    </xf>
    <xf numFmtId="10" fontId="21" fillId="0" borderId="11" xfId="40" applyNumberFormat="1" applyFont="1" applyBorder="1" applyAlignment="1">
      <alignment vertical="center"/>
    </xf>
    <xf numFmtId="165" fontId="20" fillId="0" borderId="17" xfId="111" applyNumberFormat="1" applyFont="1" applyBorder="1" applyAlignment="1">
      <alignment vertical="center" wrapText="1"/>
    </xf>
    <xf numFmtId="49" fontId="25" fillId="0" borderId="0" xfId="111" applyNumberFormat="1" applyFont="1" applyAlignment="1">
      <alignment horizontal="right"/>
    </xf>
    <xf numFmtId="10" fontId="26" fillId="0" borderId="40" xfId="40" applyNumberFormat="1" applyFont="1" applyBorder="1" applyAlignment="1">
      <alignment horizontal="center"/>
    </xf>
    <xf numFmtId="0" fontId="26" fillId="0" borderId="44" xfId="40" applyFont="1" applyBorder="1" applyAlignment="1">
      <alignment wrapText="1"/>
    </xf>
    <xf numFmtId="0" fontId="86" fillId="0" borderId="0" xfId="40" applyFont="1" applyAlignment="1">
      <alignment wrapText="1"/>
    </xf>
    <xf numFmtId="4" fontId="26" fillId="0" borderId="50" xfId="49" applyNumberFormat="1" applyFont="1" applyBorder="1" applyAlignment="1">
      <alignment vertical="center" wrapText="1"/>
    </xf>
    <xf numFmtId="0" fontId="25" fillId="48" borderId="77" xfId="49" applyFont="1" applyFill="1" applyBorder="1" applyAlignment="1">
      <alignment horizontal="left" vertical="center" wrapText="1"/>
    </xf>
    <xf numFmtId="0" fontId="21" fillId="0" borderId="12" xfId="49" applyFont="1" applyBorder="1" applyAlignment="1">
      <alignment horizontal="center" vertical="center" wrapText="1"/>
    </xf>
    <xf numFmtId="4" fontId="21" fillId="0" borderId="10" xfId="49" applyNumberFormat="1" applyFont="1" applyBorder="1" applyAlignment="1">
      <alignment horizontal="center" vertical="center" wrapText="1"/>
    </xf>
    <xf numFmtId="4" fontId="21" fillId="0" borderId="11" xfId="49" applyNumberFormat="1" applyFont="1" applyBorder="1" applyAlignment="1">
      <alignment horizontal="center" vertical="center" wrapText="1"/>
    </xf>
    <xf numFmtId="4" fontId="20" fillId="0" borderId="34" xfId="51" applyNumberFormat="1" applyFont="1" applyBorder="1" applyAlignment="1">
      <alignment vertical="center"/>
    </xf>
    <xf numFmtId="0" fontId="20" fillId="0" borderId="38" xfId="51" applyFont="1" applyBorder="1" applyAlignment="1">
      <alignment vertical="center"/>
    </xf>
    <xf numFmtId="0" fontId="25" fillId="0" borderId="66" xfId="51" applyFont="1" applyBorder="1" applyAlignment="1">
      <alignment vertical="center"/>
    </xf>
    <xf numFmtId="0" fontId="25" fillId="0" borderId="65" xfId="51" applyFont="1" applyBorder="1" applyAlignment="1">
      <alignment vertical="center"/>
    </xf>
    <xf numFmtId="4" fontId="22" fillId="0" borderId="28" xfId="51" applyNumberFormat="1" applyFont="1" applyBorder="1" applyAlignment="1">
      <alignment horizontal="center" vertical="center"/>
    </xf>
    <xf numFmtId="0" fontId="20" fillId="0" borderId="56" xfId="111" applyFont="1" applyBorder="1" applyAlignment="1">
      <alignment horizontal="center" vertical="center"/>
    </xf>
    <xf numFmtId="0" fontId="20" fillId="0" borderId="31" xfId="111" applyFont="1" applyBorder="1" applyAlignment="1">
      <alignment horizontal="center" vertical="center"/>
    </xf>
    <xf numFmtId="0" fontId="22" fillId="0" borderId="27" xfId="0" applyFont="1" applyBorder="1" applyAlignment="1">
      <alignment horizontal="center"/>
    </xf>
    <xf numFmtId="4" fontId="20" fillId="0" borderId="60" xfId="0" applyNumberFormat="1" applyFont="1" applyBorder="1" applyAlignment="1">
      <alignment horizontal="right"/>
    </xf>
    <xf numFmtId="4" fontId="22" fillId="0" borderId="27" xfId="0" applyNumberFormat="1" applyFont="1" applyBorder="1" applyAlignment="1">
      <alignment horizontal="right"/>
    </xf>
    <xf numFmtId="4" fontId="20" fillId="0" borderId="31" xfId="0" applyNumberFormat="1" applyFont="1" applyBorder="1"/>
    <xf numFmtId="4" fontId="20" fillId="0" borderId="14" xfId="0" applyNumberFormat="1" applyFont="1" applyBorder="1"/>
    <xf numFmtId="4" fontId="20" fillId="0" borderId="31" xfId="111" applyNumberFormat="1" applyFont="1" applyBorder="1" applyAlignment="1">
      <alignment vertical="center"/>
    </xf>
    <xf numFmtId="4" fontId="20" fillId="51" borderId="34" xfId="111" applyNumberFormat="1" applyFont="1" applyFill="1" applyBorder="1" applyAlignment="1">
      <alignment vertical="center"/>
    </xf>
    <xf numFmtId="4" fontId="83" fillId="0" borderId="14" xfId="111" applyNumberFormat="1" applyFont="1" applyBorder="1" applyAlignment="1">
      <alignment vertical="center"/>
    </xf>
    <xf numFmtId="0" fontId="20" fillId="0" borderId="76" xfId="111" applyFont="1" applyBorder="1" applyAlignment="1">
      <alignment horizontal="center" vertical="center"/>
    </xf>
    <xf numFmtId="0" fontId="83" fillId="0" borderId="34" xfId="111" applyFont="1" applyBorder="1" applyAlignment="1">
      <alignment horizontal="center" vertical="center"/>
    </xf>
    <xf numFmtId="0" fontId="83" fillId="0" borderId="34" xfId="111" applyFont="1" applyBorder="1" applyAlignment="1">
      <alignment vertical="center"/>
    </xf>
    <xf numFmtId="4" fontId="83" fillId="0" borderId="34" xfId="111" applyNumberFormat="1" applyFont="1" applyBorder="1" applyAlignment="1">
      <alignment vertical="center"/>
    </xf>
    <xf numFmtId="4" fontId="20" fillId="51" borderId="33" xfId="111" applyNumberFormat="1" applyFont="1" applyFill="1" applyBorder="1" applyAlignment="1">
      <alignment vertical="center"/>
    </xf>
    <xf numFmtId="16" fontId="26" fillId="0" borderId="0" xfId="115" applyNumberFormat="1" applyFont="1" applyAlignment="1">
      <alignment vertical="center"/>
    </xf>
    <xf numFmtId="49" fontId="26" fillId="0" borderId="0" xfId="115" applyNumberFormat="1" applyFont="1" applyAlignment="1">
      <alignment horizontal="center" vertical="center"/>
    </xf>
    <xf numFmtId="4" fontId="26" fillId="0" borderId="0" xfId="115" applyNumberFormat="1" applyFont="1" applyAlignment="1">
      <alignment vertical="center"/>
    </xf>
    <xf numFmtId="10" fontId="26" fillId="0" borderId="0" xfId="115" applyNumberFormat="1" applyFont="1" applyAlignment="1">
      <alignment vertical="center"/>
    </xf>
    <xf numFmtId="0" fontId="26" fillId="0" borderId="16" xfId="111" applyFont="1" applyBorder="1" applyAlignment="1">
      <alignment horizontal="left" vertical="center" wrapText="1"/>
    </xf>
    <xf numFmtId="14" fontId="26" fillId="0" borderId="17" xfId="111" applyNumberFormat="1" applyFont="1" applyBorder="1" applyAlignment="1">
      <alignment horizontal="center" vertical="center"/>
    </xf>
    <xf numFmtId="0" fontId="26" fillId="0" borderId="17" xfId="111" applyFont="1" applyBorder="1" applyAlignment="1">
      <alignment horizontal="center" vertical="center"/>
    </xf>
    <xf numFmtId="165" fontId="21" fillId="56" borderId="13" xfId="111" applyNumberFormat="1" applyFont="1" applyFill="1" applyBorder="1" applyAlignment="1">
      <alignment horizontal="right" vertical="center" wrapText="1"/>
    </xf>
    <xf numFmtId="165" fontId="21" fillId="56" borderId="26" xfId="111" applyNumberFormat="1" applyFont="1" applyFill="1" applyBorder="1" applyAlignment="1">
      <alignment horizontal="right" vertical="center" wrapText="1"/>
    </xf>
    <xf numFmtId="165" fontId="21" fillId="56" borderId="19" xfId="111" applyNumberFormat="1" applyFont="1" applyFill="1" applyBorder="1" applyAlignment="1">
      <alignment horizontal="right" vertical="center" wrapText="1"/>
    </xf>
    <xf numFmtId="0" fontId="20" fillId="0" borderId="98" xfId="51" applyFont="1" applyBorder="1" applyAlignment="1">
      <alignment vertical="center"/>
    </xf>
    <xf numFmtId="0" fontId="22" fillId="0" borderId="27" xfId="51" applyFont="1" applyBorder="1" applyAlignment="1">
      <alignment horizontal="center" vertical="center"/>
    </xf>
    <xf numFmtId="4" fontId="22" fillId="0" borderId="27" xfId="51" applyNumberFormat="1" applyFont="1" applyBorder="1" applyAlignment="1">
      <alignment horizontal="right" vertical="center"/>
    </xf>
    <xf numFmtId="4" fontId="22" fillId="0" borderId="57" xfId="51" applyNumberFormat="1" applyFont="1" applyBorder="1" applyAlignment="1">
      <alignment horizontal="right" vertical="center"/>
    </xf>
    <xf numFmtId="4" fontId="20" fillId="0" borderId="60" xfId="51" applyNumberFormat="1" applyFont="1" applyBorder="1" applyAlignment="1">
      <alignment vertical="center"/>
    </xf>
    <xf numFmtId="4" fontId="20" fillId="0" borderId="16" xfId="51" applyNumberFormat="1" applyFont="1" applyBorder="1" applyAlignment="1">
      <alignment vertical="center"/>
    </xf>
    <xf numFmtId="4" fontId="22" fillId="0" borderId="16" xfId="51" applyNumberFormat="1" applyFont="1" applyBorder="1" applyAlignment="1">
      <alignment horizontal="right" vertical="center"/>
    </xf>
    <xf numFmtId="4" fontId="20" fillId="0" borderId="16" xfId="51" applyNumberFormat="1" applyFont="1" applyBorder="1" applyAlignment="1">
      <alignment horizontal="right" vertical="center"/>
    </xf>
    <xf numFmtId="4" fontId="22" fillId="0" borderId="16" xfId="51" applyNumberFormat="1" applyFont="1" applyBorder="1" applyAlignment="1">
      <alignment vertical="center"/>
    </xf>
    <xf numFmtId="4" fontId="22" fillId="0" borderId="27" xfId="51" applyNumberFormat="1" applyFont="1" applyBorder="1" applyAlignment="1">
      <alignment vertical="center"/>
    </xf>
    <xf numFmtId="4" fontId="22" fillId="0" borderId="26" xfId="51" applyNumberFormat="1" applyFont="1" applyBorder="1" applyAlignment="1">
      <alignment horizontal="right" vertical="center"/>
    </xf>
    <xf numFmtId="4" fontId="22" fillId="0" borderId="66" xfId="51" applyNumberFormat="1" applyFont="1" applyBorder="1" applyAlignment="1">
      <alignment horizontal="right" vertical="center"/>
    </xf>
    <xf numFmtId="4" fontId="22" fillId="0" borderId="69" xfId="51" applyNumberFormat="1" applyFont="1" applyBorder="1" applyAlignment="1">
      <alignment horizontal="center" vertical="center"/>
    </xf>
    <xf numFmtId="4" fontId="22" fillId="0" borderId="73" xfId="51" applyNumberFormat="1" applyFont="1" applyBorder="1" applyAlignment="1">
      <alignment horizontal="center" vertical="center"/>
    </xf>
    <xf numFmtId="4" fontId="26" fillId="0" borderId="58" xfId="0" applyNumberFormat="1" applyFont="1" applyBorder="1" applyAlignment="1">
      <alignment vertical="center"/>
    </xf>
    <xf numFmtId="4" fontId="26" fillId="0" borderId="15" xfId="0" applyNumberFormat="1" applyFont="1" applyBorder="1" applyAlignment="1">
      <alignment vertical="center"/>
    </xf>
    <xf numFmtId="4" fontId="26" fillId="0" borderId="36" xfId="115" applyNumberFormat="1" applyFont="1" applyBorder="1" applyAlignment="1">
      <alignment horizontal="center" vertical="center"/>
    </xf>
    <xf numFmtId="0" fontId="89" fillId="0" borderId="0" xfId="111" applyFont="1" applyAlignment="1">
      <alignment horizontal="right" wrapText="1"/>
    </xf>
    <xf numFmtId="4" fontId="23" fillId="0" borderId="0" xfId="51" applyNumberFormat="1" applyFont="1"/>
    <xf numFmtId="4" fontId="83" fillId="0" borderId="14" xfId="51" applyNumberFormat="1" applyFont="1" applyBorder="1" applyAlignment="1">
      <alignment vertical="center"/>
    </xf>
    <xf numFmtId="4" fontId="22" fillId="0" borderId="25" xfId="51" applyNumberFormat="1" applyFont="1" applyBorder="1" applyAlignment="1">
      <alignment horizontal="right" vertical="center"/>
    </xf>
    <xf numFmtId="4" fontId="22" fillId="0" borderId="37" xfId="51" applyNumberFormat="1" applyFont="1" applyBorder="1" applyAlignment="1">
      <alignment horizontal="center" vertical="center"/>
    </xf>
    <xf numFmtId="0" fontId="9" fillId="0" borderId="0" xfId="152"/>
    <xf numFmtId="0" fontId="109" fillId="52" borderId="16" xfId="151" applyFont="1" applyFill="1" applyBorder="1" applyAlignment="1">
      <alignment horizontal="left" vertical="center"/>
    </xf>
    <xf numFmtId="0" fontId="92" fillId="52" borderId="34" xfId="151" applyFont="1" applyFill="1" applyBorder="1" applyAlignment="1">
      <alignment horizontal="center" vertical="center" wrapText="1"/>
    </xf>
    <xf numFmtId="4" fontId="92" fillId="52" borderId="34" xfId="151" applyNumberFormat="1" applyFont="1" applyFill="1" applyBorder="1" applyAlignment="1">
      <alignment horizontal="center" vertical="center" wrapText="1"/>
    </xf>
    <xf numFmtId="0" fontId="26" fillId="52" borderId="80" xfId="111" applyFont="1" applyFill="1" applyBorder="1" applyAlignment="1">
      <alignment vertical="center" wrapText="1"/>
    </xf>
    <xf numFmtId="0" fontId="19" fillId="52" borderId="63" xfId="111" applyFill="1" applyBorder="1" applyAlignment="1">
      <alignment vertical="center" wrapText="1"/>
    </xf>
    <xf numFmtId="165" fontId="19" fillId="52" borderId="63" xfId="111" applyNumberFormat="1" applyFill="1" applyBorder="1" applyAlignment="1">
      <alignment vertical="center" wrapText="1"/>
    </xf>
    <xf numFmtId="165" fontId="20" fillId="0" borderId="17" xfId="111" applyNumberFormat="1" applyFont="1" applyBorder="1" applyAlignment="1">
      <alignment horizontal="right" vertical="center"/>
    </xf>
    <xf numFmtId="4" fontId="27" fillId="55" borderId="11" xfId="114" applyNumberFormat="1" applyFont="1" applyFill="1" applyBorder="1" applyAlignment="1">
      <alignment horizontal="right" vertical="center"/>
    </xf>
    <xf numFmtId="14" fontId="25" fillId="0" borderId="0" xfId="115" applyNumberFormat="1" applyFont="1" applyAlignment="1">
      <alignment horizontal="center"/>
    </xf>
    <xf numFmtId="165" fontId="20" fillId="0" borderId="41" xfId="111" applyNumberFormat="1" applyFont="1" applyBorder="1" applyAlignment="1">
      <alignment vertical="center"/>
    </xf>
    <xf numFmtId="0" fontId="22" fillId="53" borderId="30" xfId="111" applyFont="1" applyFill="1" applyBorder="1" applyAlignment="1">
      <alignment horizontal="center" vertical="center" wrapText="1"/>
    </xf>
    <xf numFmtId="0" fontId="27" fillId="0" borderId="35" xfId="114" applyFont="1" applyBorder="1" applyAlignment="1">
      <alignment horizontal="center" vertical="center"/>
    </xf>
    <xf numFmtId="4" fontId="105" fillId="0" borderId="15" xfId="114" applyNumberFormat="1" applyFont="1" applyBorder="1" applyAlignment="1">
      <alignment horizontal="right" vertical="center"/>
    </xf>
    <xf numFmtId="0" fontId="27" fillId="0" borderId="50" xfId="114" applyFont="1" applyBorder="1" applyAlignment="1">
      <alignment horizontal="left" vertical="center" wrapText="1"/>
    </xf>
    <xf numFmtId="0" fontId="27" fillId="0" borderId="37" xfId="114" applyFont="1" applyBorder="1" applyAlignment="1">
      <alignment horizontal="center" vertical="center"/>
    </xf>
    <xf numFmtId="0" fontId="27" fillId="0" borderId="36" xfId="114" applyFont="1" applyBorder="1" applyAlignment="1">
      <alignment horizontal="center" vertical="center"/>
    </xf>
    <xf numFmtId="0" fontId="27" fillId="0" borderId="15" xfId="114" applyFont="1" applyBorder="1" applyAlignment="1">
      <alignment horizontal="center" vertical="center"/>
    </xf>
    <xf numFmtId="4" fontId="119" fillId="0" borderId="15" xfId="114" applyNumberFormat="1" applyFont="1" applyBorder="1" applyAlignment="1">
      <alignment horizontal="right" vertical="center"/>
    </xf>
    <xf numFmtId="0" fontId="27" fillId="0" borderId="34" xfId="114" applyFont="1" applyBorder="1" applyAlignment="1">
      <alignment horizontal="center" vertical="center"/>
    </xf>
    <xf numFmtId="0" fontId="119" fillId="0" borderId="14" xfId="114" applyFont="1" applyBorder="1" applyAlignment="1">
      <alignment horizontal="right" vertical="center"/>
    </xf>
    <xf numFmtId="0" fontId="107" fillId="0" borderId="14" xfId="114" applyFont="1" applyBorder="1" applyAlignment="1">
      <alignment horizontal="center" vertical="center"/>
    </xf>
    <xf numFmtId="4" fontId="27" fillId="0" borderId="37" xfId="114" applyNumberFormat="1" applyFont="1" applyBorder="1" applyAlignment="1">
      <alignment horizontal="right" vertical="center"/>
    </xf>
    <xf numFmtId="4" fontId="105" fillId="0" borderId="14" xfId="114" applyNumberFormat="1" applyFont="1" applyBorder="1" applyAlignment="1">
      <alignment horizontal="right" vertical="center"/>
    </xf>
    <xf numFmtId="0" fontId="119" fillId="0" borderId="14" xfId="114" applyFont="1" applyBorder="1" applyAlignment="1">
      <alignment horizontal="center" vertical="center"/>
    </xf>
    <xf numFmtId="4" fontId="27" fillId="0" borderId="36" xfId="114" applyNumberFormat="1" applyFont="1" applyBorder="1" applyAlignment="1">
      <alignment horizontal="right" vertical="center"/>
    </xf>
    <xf numFmtId="4" fontId="27" fillId="0" borderId="15" xfId="114" applyNumberFormat="1" applyFont="1" applyBorder="1" applyAlignment="1">
      <alignment horizontal="right" vertical="center"/>
    </xf>
    <xf numFmtId="0" fontId="119" fillId="0" borderId="15" xfId="114" applyFont="1" applyBorder="1" applyAlignment="1">
      <alignment horizontal="center" vertical="center"/>
    </xf>
    <xf numFmtId="0" fontId="107" fillId="0" borderId="58" xfId="114" applyFont="1" applyBorder="1" applyAlignment="1">
      <alignment vertical="center" wrapText="1"/>
    </xf>
    <xf numFmtId="0" fontId="105" fillId="55" borderId="11" xfId="114" applyFont="1" applyFill="1" applyBorder="1" applyAlignment="1">
      <alignment horizontal="center" vertical="center"/>
    </xf>
    <xf numFmtId="0" fontId="105" fillId="55" borderId="10" xfId="114" applyFont="1" applyFill="1" applyBorder="1" applyAlignment="1">
      <alignment horizontal="center" vertical="center" wrapText="1"/>
    </xf>
    <xf numFmtId="0" fontId="105" fillId="55" borderId="10" xfId="114" applyFont="1" applyFill="1" applyBorder="1" applyAlignment="1">
      <alignment horizontal="center" vertical="center"/>
    </xf>
    <xf numFmtId="0" fontId="105" fillId="55" borderId="12" xfId="114" applyFont="1" applyFill="1" applyBorder="1" applyAlignment="1">
      <alignment horizontal="center" vertical="center"/>
    </xf>
    <xf numFmtId="4" fontId="119" fillId="0" borderId="14" xfId="114" applyNumberFormat="1" applyFont="1" applyBorder="1" applyAlignment="1">
      <alignment horizontal="right" vertical="center"/>
    </xf>
    <xf numFmtId="0" fontId="27" fillId="0" borderId="14" xfId="114" applyFont="1" applyBorder="1" applyAlignment="1">
      <alignment horizontal="center" vertical="center"/>
    </xf>
    <xf numFmtId="0" fontId="105" fillId="0" borderId="14" xfId="114" applyFont="1" applyBorder="1" applyAlignment="1">
      <alignment horizontal="right" vertical="center"/>
    </xf>
    <xf numFmtId="4" fontId="27" fillId="0" borderId="14" xfId="114" applyNumberFormat="1" applyFont="1" applyBorder="1" applyAlignment="1">
      <alignment horizontal="right" vertical="center"/>
    </xf>
    <xf numFmtId="0" fontId="107" fillId="0" borderId="50" xfId="114" applyFont="1" applyBorder="1" applyAlignment="1">
      <alignment vertical="center" wrapText="1"/>
    </xf>
    <xf numFmtId="4" fontId="107" fillId="0" borderId="37" xfId="114" applyNumberFormat="1" applyFont="1" applyBorder="1" applyAlignment="1">
      <alignment horizontal="right" vertical="center"/>
    </xf>
    <xf numFmtId="4" fontId="27" fillId="55" borderId="10" xfId="114" applyNumberFormat="1" applyFont="1" applyFill="1" applyBorder="1" applyAlignment="1">
      <alignment horizontal="right" vertical="center"/>
    </xf>
    <xf numFmtId="0" fontId="27" fillId="0" borderId="76" xfId="114" applyFont="1" applyBorder="1" applyAlignment="1">
      <alignment vertical="center" wrapText="1"/>
    </xf>
    <xf numFmtId="4" fontId="27" fillId="0" borderId="35" xfId="114" applyNumberFormat="1" applyFont="1" applyBorder="1" applyAlignment="1">
      <alignment horizontal="right" vertical="center"/>
    </xf>
    <xf numFmtId="4" fontId="105" fillId="55" borderId="10" xfId="114" applyNumberFormat="1" applyFont="1" applyFill="1" applyBorder="1" applyAlignment="1">
      <alignment horizontal="right" vertical="center"/>
    </xf>
    <xf numFmtId="0" fontId="105" fillId="0" borderId="14" xfId="114" applyFont="1" applyBorder="1" applyAlignment="1">
      <alignment horizontal="center" vertical="center"/>
    </xf>
    <xf numFmtId="168" fontId="21" fillId="0" borderId="11" xfId="116" applyNumberFormat="1" applyFont="1" applyBorder="1" applyAlignment="1">
      <alignment horizontal="right" vertical="center"/>
    </xf>
    <xf numFmtId="0" fontId="120" fillId="0" borderId="14" xfId="116" applyFont="1" applyBorder="1" applyAlignment="1">
      <alignment vertical="center" wrapText="1"/>
    </xf>
    <xf numFmtId="167" fontId="21" fillId="0" borderId="0" xfId="116" applyNumberFormat="1" applyFont="1" applyAlignment="1">
      <alignment horizontal="right" vertical="center"/>
    </xf>
    <xf numFmtId="168" fontId="87" fillId="0" borderId="0" xfId="115" applyNumberFormat="1" applyFont="1"/>
    <xf numFmtId="0" fontId="26" fillId="0" borderId="0" xfId="111" applyFont="1" applyAlignment="1">
      <alignment horizontal="center" vertical="center"/>
    </xf>
    <xf numFmtId="14" fontId="26" fillId="0" borderId="0" xfId="111" applyNumberFormat="1" applyFont="1" applyAlignment="1">
      <alignment horizontal="center" vertical="center"/>
    </xf>
    <xf numFmtId="0" fontId="26" fillId="0" borderId="14" xfId="111" applyFont="1" applyBorder="1" applyAlignment="1">
      <alignment horizontal="left" vertical="center" wrapText="1"/>
    </xf>
    <xf numFmtId="14" fontId="26" fillId="0" borderId="15" xfId="111" applyNumberFormat="1" applyFont="1" applyBorder="1" applyAlignment="1">
      <alignment horizontal="center" vertical="center"/>
    </xf>
    <xf numFmtId="49" fontId="20" fillId="0" borderId="29" xfId="116" applyNumberFormat="1" applyFont="1" applyBorder="1" applyAlignment="1">
      <alignment horizontal="right" vertical="center"/>
    </xf>
    <xf numFmtId="49" fontId="20" fillId="0" borderId="52" xfId="116" applyNumberFormat="1" applyFont="1" applyBorder="1" applyAlignment="1">
      <alignment horizontal="right" vertical="center"/>
    </xf>
    <xf numFmtId="0" fontId="22" fillId="0" borderId="14" xfId="116" applyFont="1" applyBorder="1" applyAlignment="1">
      <alignment vertical="center" wrapText="1"/>
    </xf>
    <xf numFmtId="0" fontId="20" fillId="15" borderId="14" xfId="116" applyFont="1" applyFill="1" applyBorder="1" applyAlignment="1">
      <alignment vertical="center" wrapText="1"/>
    </xf>
    <xf numFmtId="4" fontId="21" fillId="0" borderId="32" xfId="116" applyNumberFormat="1" applyFont="1" applyBorder="1" applyAlignment="1">
      <alignment horizontal="center" vertical="center"/>
    </xf>
    <xf numFmtId="14" fontId="26" fillId="0" borderId="31" xfId="111" applyNumberFormat="1" applyFont="1" applyBorder="1" applyAlignment="1">
      <alignment horizontal="center" vertical="center"/>
    </xf>
    <xf numFmtId="4" fontId="15" fillId="0" borderId="0" xfId="114" applyNumberFormat="1"/>
    <xf numFmtId="0" fontId="22" fillId="0" borderId="14" xfId="0" applyFont="1" applyBorder="1" applyAlignment="1">
      <alignment horizontal="center" vertical="center" wrapText="1"/>
    </xf>
    <xf numFmtId="4" fontId="90" fillId="0" borderId="0" xfId="82" applyNumberFormat="1" applyFont="1"/>
    <xf numFmtId="4" fontId="20" fillId="0" borderId="0" xfId="82" applyNumberFormat="1" applyFont="1"/>
    <xf numFmtId="49" fontId="63" fillId="0" borderId="0" xfId="82" applyNumberFormat="1" applyFont="1" applyAlignment="1">
      <alignment horizontal="right"/>
    </xf>
    <xf numFmtId="0" fontId="19" fillId="0" borderId="0" xfId="82"/>
    <xf numFmtId="4" fontId="90" fillId="0" borderId="0" xfId="115" applyNumberFormat="1" applyFont="1" applyAlignment="1">
      <alignment vertical="center"/>
    </xf>
    <xf numFmtId="4" fontId="90" fillId="0" borderId="0" xfId="115" applyNumberFormat="1" applyFont="1" applyAlignment="1">
      <alignment horizontal="right" vertical="center"/>
    </xf>
    <xf numFmtId="4" fontId="22" fillId="0" borderId="0" xfId="115" applyNumberFormat="1" applyFont="1" applyAlignment="1">
      <alignment horizontal="center" vertical="center" wrapText="1"/>
    </xf>
    <xf numFmtId="0" fontId="22" fillId="0" borderId="0" xfId="115" applyFont="1" applyAlignment="1">
      <alignment horizontal="center" vertical="center" wrapText="1"/>
    </xf>
    <xf numFmtId="2" fontId="19" fillId="0" borderId="0" xfId="111" applyNumberFormat="1"/>
    <xf numFmtId="4" fontId="22" fillId="0" borderId="0" xfId="115" applyNumberFormat="1" applyFont="1" applyAlignment="1">
      <alignment horizontal="right" vertical="center" wrapText="1"/>
    </xf>
    <xf numFmtId="0" fontId="22" fillId="0" borderId="0" xfId="117" applyFont="1" applyAlignment="1">
      <alignment vertical="center" wrapText="1"/>
    </xf>
    <xf numFmtId="170" fontId="19" fillId="0" borderId="0" xfId="111" applyNumberFormat="1"/>
    <xf numFmtId="167" fontId="20" fillId="0" borderId="0" xfId="111" applyNumberFormat="1" applyFont="1"/>
    <xf numFmtId="0" fontId="118" fillId="0" borderId="0" xfId="111" applyFont="1" applyAlignment="1">
      <alignment horizontal="right" vertical="center"/>
    </xf>
    <xf numFmtId="4" fontId="20" fillId="0" borderId="0" xfId="115" applyNumberFormat="1" applyFont="1" applyAlignment="1">
      <alignment vertical="center"/>
    </xf>
    <xf numFmtId="0" fontId="118" fillId="0" borderId="0" xfId="111" applyFont="1"/>
    <xf numFmtId="0" fontId="24" fillId="0" borderId="0" xfId="51" applyFont="1"/>
    <xf numFmtId="0" fontId="22" fillId="0" borderId="0" xfId="0" applyFont="1" applyAlignment="1">
      <alignment vertical="center" wrapText="1"/>
    </xf>
    <xf numFmtId="4" fontId="31" fillId="0" borderId="14" xfId="43" applyNumberFormat="1" applyFont="1" applyBorder="1" applyAlignment="1">
      <alignment horizontal="right"/>
    </xf>
    <xf numFmtId="0" fontId="31" fillId="0" borderId="14" xfId="43" applyFont="1" applyBorder="1"/>
    <xf numFmtId="4" fontId="22" fillId="0" borderId="0" xfId="0" applyNumberFormat="1" applyFont="1" applyAlignment="1">
      <alignment horizontal="right"/>
    </xf>
    <xf numFmtId="4" fontId="22" fillId="0" borderId="14" xfId="0" applyNumberFormat="1" applyFont="1" applyBorder="1" applyAlignment="1">
      <alignment horizontal="center" vertical="center" wrapText="1"/>
    </xf>
    <xf numFmtId="0" fontId="22" fillId="49" borderId="14" xfId="0" applyFont="1" applyFill="1" applyBorder="1" applyAlignment="1">
      <alignment horizontal="left" vertical="center" wrapText="1"/>
    </xf>
    <xf numFmtId="4" fontId="22" fillId="49" borderId="14" xfId="0" applyNumberFormat="1" applyFont="1" applyFill="1" applyBorder="1" applyAlignment="1">
      <alignment horizontal="right" vertical="center" wrapText="1"/>
    </xf>
    <xf numFmtId="0" fontId="22" fillId="49" borderId="14" xfId="0" applyFont="1" applyFill="1" applyBorder="1"/>
    <xf numFmtId="4" fontId="22" fillId="49" borderId="14" xfId="0" applyNumberFormat="1" applyFont="1" applyFill="1" applyBorder="1" applyAlignment="1">
      <alignment horizontal="right"/>
    </xf>
    <xf numFmtId="0" fontId="22" fillId="81" borderId="14" xfId="0" applyFont="1" applyFill="1" applyBorder="1" applyAlignment="1">
      <alignment vertical="center" wrapText="1"/>
    </xf>
    <xf numFmtId="4" fontId="22" fillId="81" borderId="14" xfId="0" applyNumberFormat="1" applyFont="1" applyFill="1" applyBorder="1" applyAlignment="1">
      <alignment horizontal="right"/>
    </xf>
    <xf numFmtId="0" fontId="31" fillId="0" borderId="15" xfId="43" applyFont="1" applyBorder="1"/>
    <xf numFmtId="4" fontId="31" fillId="0" borderId="15" xfId="43" applyNumberFormat="1" applyFont="1" applyBorder="1" applyAlignment="1">
      <alignment horizontal="right"/>
    </xf>
    <xf numFmtId="0" fontId="61" fillId="0" borderId="0" xfId="0" applyFont="1"/>
    <xf numFmtId="0" fontId="62" fillId="0" borderId="0" xfId="0" applyFont="1"/>
    <xf numFmtId="0" fontId="57" fillId="0" borderId="0" xfId="0" applyFont="1"/>
    <xf numFmtId="49" fontId="59" fillId="0" borderId="0" xfId="0" applyNumberFormat="1" applyFont="1"/>
    <xf numFmtId="165" fontId="21" fillId="48" borderId="13" xfId="111" applyNumberFormat="1" applyFont="1" applyFill="1" applyBorder="1" applyAlignment="1">
      <alignment horizontal="right" vertical="center" wrapText="1"/>
    </xf>
    <xf numFmtId="165" fontId="21" fillId="48" borderId="26" xfId="111" applyNumberFormat="1" applyFont="1" applyFill="1" applyBorder="1" applyAlignment="1">
      <alignment horizontal="right" vertical="center" wrapText="1"/>
    </xf>
    <xf numFmtId="165" fontId="21" fillId="48" borderId="31" xfId="111" applyNumberFormat="1" applyFont="1" applyFill="1" applyBorder="1" applyAlignment="1">
      <alignment horizontal="right" vertical="center" wrapText="1"/>
    </xf>
    <xf numFmtId="165" fontId="21" fillId="48" borderId="32" xfId="111" applyNumberFormat="1" applyFont="1" applyFill="1" applyBorder="1" applyAlignment="1">
      <alignment horizontal="right" vertical="center" wrapText="1"/>
    </xf>
    <xf numFmtId="165" fontId="21" fillId="49" borderId="26" xfId="111" applyNumberFormat="1" applyFont="1" applyFill="1" applyBorder="1" applyAlignment="1">
      <alignment horizontal="right" vertical="center" wrapText="1"/>
    </xf>
    <xf numFmtId="165" fontId="21" fillId="49" borderId="13" xfId="111" applyNumberFormat="1" applyFont="1" applyFill="1" applyBorder="1" applyAlignment="1">
      <alignment horizontal="right" vertical="center" wrapText="1"/>
    </xf>
    <xf numFmtId="165" fontId="21" fillId="49" borderId="19" xfId="111" applyNumberFormat="1" applyFont="1" applyFill="1" applyBorder="1" applyAlignment="1">
      <alignment horizontal="right" vertical="center" wrapText="1"/>
    </xf>
    <xf numFmtId="0" fontId="27" fillId="0" borderId="0" xfId="131" applyFont="1"/>
    <xf numFmtId="0" fontId="19" fillId="0" borderId="0" xfId="131"/>
    <xf numFmtId="0" fontId="19" fillId="0" borderId="0" xfId="131" applyAlignment="1">
      <alignment wrapText="1"/>
    </xf>
    <xf numFmtId="4" fontId="19" fillId="0" borderId="0" xfId="131" applyNumberFormat="1"/>
    <xf numFmtId="0" fontId="19" fillId="0" borderId="0" xfId="131" applyAlignment="1">
      <alignment horizontal="center"/>
    </xf>
    <xf numFmtId="0" fontId="19" fillId="0" borderId="0" xfId="48" applyFont="1"/>
    <xf numFmtId="0" fontId="19" fillId="0" borderId="0" xfId="48" applyFont="1" applyAlignment="1">
      <alignment horizontal="right"/>
    </xf>
    <xf numFmtId="0" fontId="25" fillId="0" borderId="0" xfId="48" applyFont="1" applyAlignment="1">
      <alignment horizontal="right"/>
    </xf>
    <xf numFmtId="49" fontId="19" fillId="0" borderId="0" xfId="48" applyNumberFormat="1" applyFont="1"/>
    <xf numFmtId="0" fontId="25" fillId="0" borderId="0" xfId="48" applyFont="1"/>
    <xf numFmtId="49" fontId="19" fillId="0" borderId="0" xfId="48" applyNumberFormat="1" applyFont="1" applyAlignment="1">
      <alignment vertical="center"/>
    </xf>
    <xf numFmtId="0" fontId="19" fillId="0" borderId="0" xfId="48" applyFont="1" applyAlignment="1">
      <alignment vertical="center"/>
    </xf>
    <xf numFmtId="0" fontId="21" fillId="0" borderId="100" xfId="48" applyFont="1" applyBorder="1" applyAlignment="1">
      <alignment horizontal="center" vertical="center" wrapText="1"/>
    </xf>
    <xf numFmtId="0" fontId="21" fillId="0" borderId="101" xfId="48" applyFont="1" applyBorder="1" applyAlignment="1">
      <alignment horizontal="center" vertical="center" wrapText="1"/>
    </xf>
    <xf numFmtId="0" fontId="21" fillId="0" borderId="81" xfId="48" applyFont="1" applyBorder="1" applyAlignment="1">
      <alignment horizontal="center" vertical="center" wrapText="1"/>
    </xf>
    <xf numFmtId="0" fontId="21" fillId="0" borderId="81" xfId="48" applyFont="1" applyBorder="1" applyAlignment="1">
      <alignment horizontal="right" vertical="center" wrapText="1"/>
    </xf>
    <xf numFmtId="0" fontId="21" fillId="0" borderId="103" xfId="48" applyFont="1" applyBorder="1" applyAlignment="1">
      <alignment horizontal="center" vertical="center" wrapText="1"/>
    </xf>
    <xf numFmtId="4" fontId="19" fillId="0" borderId="0" xfId="48" applyNumberFormat="1" applyFont="1" applyAlignment="1">
      <alignment vertical="center"/>
    </xf>
    <xf numFmtId="0" fontId="19" fillId="0" borderId="0" xfId="48" applyFont="1" applyAlignment="1">
      <alignment horizontal="center" vertical="center"/>
    </xf>
    <xf numFmtId="4" fontId="19" fillId="0" borderId="0" xfId="48" applyNumberFormat="1" applyFont="1" applyAlignment="1">
      <alignment horizontal="right" vertical="center"/>
    </xf>
    <xf numFmtId="0" fontId="24" fillId="0" borderId="0" xfId="115" applyFont="1" applyAlignment="1">
      <alignment horizontal="center" vertical="center"/>
    </xf>
    <xf numFmtId="0" fontId="22" fillId="53" borderId="27" xfId="111" applyFont="1" applyFill="1" applyBorder="1" applyAlignment="1">
      <alignment horizontal="center" vertical="center" wrapText="1"/>
    </xf>
    <xf numFmtId="165" fontId="21" fillId="48" borderId="57" xfId="111" applyNumberFormat="1" applyFont="1" applyFill="1" applyBorder="1" applyAlignment="1">
      <alignment horizontal="right" vertical="center" wrapText="1"/>
    </xf>
    <xf numFmtId="165" fontId="20" fillId="0" borderId="60" xfId="111" applyNumberFormat="1" applyFont="1" applyBorder="1" applyAlignment="1">
      <alignment horizontal="right" vertical="center" wrapText="1"/>
    </xf>
    <xf numFmtId="165" fontId="19" fillId="0" borderId="16" xfId="111" applyNumberFormat="1" applyBorder="1" applyAlignment="1">
      <alignment vertical="center" wrapText="1"/>
    </xf>
    <xf numFmtId="165" fontId="20" fillId="0" borderId="70" xfId="111" applyNumberFormat="1" applyFont="1" applyBorder="1" applyAlignment="1">
      <alignment vertical="center"/>
    </xf>
    <xf numFmtId="165" fontId="20" fillId="0" borderId="70" xfId="111" applyNumberFormat="1" applyFont="1" applyBorder="1" applyAlignment="1">
      <alignment horizontal="right" vertical="center"/>
    </xf>
    <xf numFmtId="165" fontId="20" fillId="0" borderId="16" xfId="111" applyNumberFormat="1" applyFont="1" applyBorder="1" applyAlignment="1">
      <alignment vertical="center" wrapText="1"/>
    </xf>
    <xf numFmtId="165" fontId="20" fillId="0" borderId="37" xfId="111" applyNumberFormat="1" applyFont="1" applyBorder="1" applyAlignment="1">
      <alignment horizontal="right" vertical="center"/>
    </xf>
    <xf numFmtId="0" fontId="105" fillId="0" borderId="33" xfId="114" applyFont="1" applyBorder="1" applyAlignment="1">
      <alignment horizontal="center" vertical="center"/>
    </xf>
    <xf numFmtId="0" fontId="105" fillId="0" borderId="17" xfId="114" applyFont="1" applyBorder="1" applyAlignment="1">
      <alignment horizontal="center" vertical="center"/>
    </xf>
    <xf numFmtId="0" fontId="27" fillId="0" borderId="17" xfId="114" applyFont="1" applyBorder="1" applyAlignment="1">
      <alignment horizontal="center" vertical="center"/>
    </xf>
    <xf numFmtId="4" fontId="27" fillId="0" borderId="41" xfId="114" applyNumberFormat="1" applyFont="1" applyBorder="1" applyAlignment="1">
      <alignment horizontal="right" vertical="center"/>
    </xf>
    <xf numFmtId="0" fontId="27" fillId="0" borderId="77" xfId="114" applyFont="1" applyBorder="1" applyAlignment="1">
      <alignment vertical="center" wrapText="1"/>
    </xf>
    <xf numFmtId="0" fontId="27" fillId="0" borderId="41" xfId="114" applyFont="1" applyBorder="1" applyAlignment="1">
      <alignment horizontal="center" vertical="center"/>
    </xf>
    <xf numFmtId="0" fontId="27" fillId="0" borderId="50" xfId="114" applyFont="1" applyBorder="1" applyAlignment="1">
      <alignment vertical="center" wrapText="1"/>
    </xf>
    <xf numFmtId="0" fontId="105" fillId="0" borderId="34" xfId="114" applyFont="1" applyBorder="1" applyAlignment="1">
      <alignment horizontal="center" vertical="center"/>
    </xf>
    <xf numFmtId="4" fontId="105" fillId="0" borderId="34" xfId="114" applyNumberFormat="1" applyFont="1" applyBorder="1" applyAlignment="1">
      <alignment horizontal="right" vertical="center"/>
    </xf>
    <xf numFmtId="0" fontId="67" fillId="0" borderId="0" xfId="0" applyFont="1" applyAlignment="1">
      <alignment horizontal="center" vertical="center" wrapText="1"/>
    </xf>
    <xf numFmtId="0" fontId="19" fillId="0" borderId="0" xfId="0" applyFont="1" applyAlignment="1">
      <alignment horizontal="center" vertical="center" wrapText="1"/>
    </xf>
    <xf numFmtId="166" fontId="0" fillId="0" borderId="0" xfId="0" applyNumberFormat="1" applyAlignment="1">
      <alignment horizontal="right" vertical="center" wrapText="1"/>
    </xf>
    <xf numFmtId="166" fontId="15" fillId="0" borderId="0" xfId="114" applyNumberFormat="1"/>
    <xf numFmtId="0" fontId="0" fillId="0" borderId="0" xfId="0" applyAlignment="1">
      <alignment horizontal="center" vertical="center" wrapText="1"/>
    </xf>
    <xf numFmtId="166" fontId="67" fillId="0" borderId="0" xfId="0" applyNumberFormat="1" applyFont="1" applyAlignment="1">
      <alignment horizontal="right" vertical="center" wrapText="1"/>
    </xf>
    <xf numFmtId="166" fontId="0" fillId="0" borderId="0" xfId="0" applyNumberFormat="1" applyAlignment="1">
      <alignment horizontal="right" vertical="center"/>
    </xf>
    <xf numFmtId="166" fontId="26" fillId="0" borderId="0" xfId="0" applyNumberFormat="1" applyFont="1" applyAlignment="1">
      <alignment horizontal="center" vertical="center" wrapText="1"/>
    </xf>
    <xf numFmtId="170" fontId="0" fillId="0" borderId="0" xfId="0" applyNumberFormat="1" applyAlignment="1">
      <alignment horizontal="center" vertical="center" wrapText="1"/>
    </xf>
    <xf numFmtId="0" fontId="67" fillId="0" borderId="0" xfId="0" applyFont="1" applyAlignment="1">
      <alignment horizontal="right" vertical="center" wrapText="1"/>
    </xf>
    <xf numFmtId="4" fontId="15" fillId="0" borderId="0" xfId="114" applyNumberFormat="1" applyAlignment="1">
      <alignment horizontal="right" vertical="center"/>
    </xf>
    <xf numFmtId="4" fontId="105" fillId="0" borderId="17" xfId="114" applyNumberFormat="1" applyFont="1" applyBorder="1" applyAlignment="1">
      <alignment horizontal="right" vertical="center"/>
    </xf>
    <xf numFmtId="4" fontId="8" fillId="0" borderId="0" xfId="114" applyNumberFormat="1" applyFont="1"/>
    <xf numFmtId="0" fontId="22" fillId="0" borderId="10" xfId="40" applyFont="1" applyBorder="1" applyAlignment="1">
      <alignment horizontal="center" vertical="center"/>
    </xf>
    <xf numFmtId="0" fontId="83" fillId="0" borderId="25" xfId="204" applyFont="1" applyBorder="1"/>
    <xf numFmtId="4" fontId="83" fillId="0" borderId="17" xfId="204" applyNumberFormat="1" applyFont="1" applyBorder="1" applyAlignment="1">
      <alignment vertical="center"/>
    </xf>
    <xf numFmtId="0" fontId="26" fillId="0" borderId="24" xfId="0" applyFont="1" applyBorder="1" applyAlignment="1">
      <alignment vertical="center"/>
    </xf>
    <xf numFmtId="4" fontId="83" fillId="0" borderId="25" xfId="204" applyNumberFormat="1" applyFont="1" applyBorder="1" applyAlignment="1">
      <alignment vertical="center"/>
    </xf>
    <xf numFmtId="4" fontId="82" fillId="0" borderId="31" xfId="204" applyNumberFormat="1" applyFont="1" applyBorder="1" applyAlignment="1">
      <alignment vertical="center"/>
    </xf>
    <xf numFmtId="0" fontId="22" fillId="0" borderId="13" xfId="51" applyFont="1" applyBorder="1" applyAlignment="1">
      <alignment horizontal="center" vertical="center"/>
    </xf>
    <xf numFmtId="0" fontId="21" fillId="48" borderId="24" xfId="115" applyFont="1" applyFill="1" applyBorder="1" applyAlignment="1">
      <alignment vertical="center"/>
    </xf>
    <xf numFmtId="0" fontId="21" fillId="0" borderId="24" xfId="115" applyFont="1" applyBorder="1" applyAlignment="1">
      <alignment vertical="center"/>
    </xf>
    <xf numFmtId="4" fontId="26" fillId="0" borderId="99" xfId="115" applyNumberFormat="1" applyFont="1" applyBorder="1" applyAlignment="1">
      <alignment vertical="center"/>
    </xf>
    <xf numFmtId="4" fontId="21" fillId="0" borderId="51" xfId="115" applyNumberFormat="1" applyFont="1" applyBorder="1" applyAlignment="1">
      <alignment vertical="center"/>
    </xf>
    <xf numFmtId="4" fontId="83" fillId="0" borderId="32" xfId="204" applyNumberFormat="1" applyFont="1" applyBorder="1" applyAlignment="1">
      <alignment horizontal="center" vertical="center"/>
    </xf>
    <xf numFmtId="0" fontId="83" fillId="0" borderId="24" xfId="204" applyFont="1" applyBorder="1" applyAlignment="1">
      <alignment horizontal="center" vertical="center"/>
    </xf>
    <xf numFmtId="4" fontId="83" fillId="0" borderId="31" xfId="204" applyNumberFormat="1" applyFont="1" applyBorder="1" applyAlignment="1">
      <alignment vertical="center"/>
    </xf>
    <xf numFmtId="4" fontId="82" fillId="0" borderId="17" xfId="204" applyNumberFormat="1" applyFont="1" applyBorder="1" applyAlignment="1">
      <alignment vertical="center"/>
    </xf>
    <xf numFmtId="4" fontId="82" fillId="0" borderId="15" xfId="204" applyNumberFormat="1" applyFont="1" applyBorder="1" applyAlignment="1">
      <alignment vertical="center"/>
    </xf>
    <xf numFmtId="49" fontId="32" fillId="0" borderId="0" xfId="51" applyNumberFormat="1" applyFont="1" applyAlignment="1">
      <alignment horizontal="right" vertical="center"/>
    </xf>
    <xf numFmtId="4" fontId="83" fillId="0" borderId="39" xfId="204" applyNumberFormat="1" applyFont="1" applyBorder="1" applyAlignment="1">
      <alignment horizontal="center" vertical="center"/>
    </xf>
    <xf numFmtId="4" fontId="92" fillId="0" borderId="11" xfId="204" applyNumberFormat="1" applyFont="1" applyBorder="1" applyAlignment="1">
      <alignment horizontal="center" vertical="center"/>
    </xf>
    <xf numFmtId="4" fontId="83" fillId="0" borderId="36" xfId="204" applyNumberFormat="1" applyFont="1" applyBorder="1" applyAlignment="1">
      <alignment horizontal="center" vertical="center"/>
    </xf>
    <xf numFmtId="4" fontId="83" fillId="0" borderId="41" xfId="204" applyNumberFormat="1" applyFont="1" applyBorder="1" applyAlignment="1">
      <alignment horizontal="center" vertical="center"/>
    </xf>
    <xf numFmtId="4" fontId="83" fillId="0" borderId="40" xfId="204" applyNumberFormat="1" applyFont="1" applyBorder="1" applyAlignment="1">
      <alignment horizontal="center" vertical="center"/>
    </xf>
    <xf numFmtId="166" fontId="21" fillId="0" borderId="0" xfId="115" applyNumberFormat="1" applyFont="1" applyAlignment="1">
      <alignment vertical="center"/>
    </xf>
    <xf numFmtId="10" fontId="21" fillId="0" borderId="11" xfId="115" applyNumberFormat="1" applyFont="1" applyBorder="1" applyAlignment="1">
      <alignment horizontal="center" vertical="center"/>
    </xf>
    <xf numFmtId="0" fontId="22" fillId="0" borderId="55" xfId="115" applyFont="1" applyBorder="1" applyAlignment="1">
      <alignment horizontal="center" vertical="center"/>
    </xf>
    <xf numFmtId="4" fontId="26" fillId="0" borderId="13" xfId="40" applyNumberFormat="1" applyFont="1" applyBorder="1"/>
    <xf numFmtId="10" fontId="21" fillId="0" borderId="11" xfId="115" applyNumberFormat="1" applyFont="1" applyBorder="1" applyAlignment="1">
      <alignment vertical="center"/>
    </xf>
    <xf numFmtId="4" fontId="21" fillId="48" borderId="25" xfId="115" applyNumberFormat="1" applyFont="1" applyFill="1" applyBorder="1" applyAlignment="1">
      <alignment vertical="center"/>
    </xf>
    <xf numFmtId="4" fontId="83" fillId="0" borderId="33" xfId="204" applyNumberFormat="1" applyFont="1" applyBorder="1" applyAlignment="1">
      <alignment vertical="center"/>
    </xf>
    <xf numFmtId="4" fontId="83" fillId="0" borderId="37" xfId="204" applyNumberFormat="1" applyFont="1" applyBorder="1" applyAlignment="1">
      <alignment horizontal="center" vertical="center"/>
    </xf>
    <xf numFmtId="0" fontId="33" fillId="0" borderId="0" xfId="51" applyFont="1" applyAlignment="1">
      <alignment horizontal="right"/>
    </xf>
    <xf numFmtId="0" fontId="116" fillId="0" borderId="0" xfId="51" applyFont="1"/>
    <xf numFmtId="0" fontId="6" fillId="0" borderId="0" xfId="204"/>
    <xf numFmtId="0" fontId="20" fillId="0" borderId="15" xfId="51" applyFont="1" applyBorder="1" applyAlignment="1">
      <alignment vertical="center"/>
    </xf>
    <xf numFmtId="0" fontId="20" fillId="0" borderId="31" xfId="51" applyFont="1" applyBorder="1" applyAlignment="1">
      <alignment vertical="center"/>
    </xf>
    <xf numFmtId="0" fontId="25" fillId="0" borderId="0" xfId="51" applyFont="1" applyAlignment="1">
      <alignment vertical="center"/>
    </xf>
    <xf numFmtId="0" fontId="20" fillId="0" borderId="60" xfId="51" applyFont="1" applyBorder="1" applyAlignment="1">
      <alignment vertical="center"/>
    </xf>
    <xf numFmtId="4" fontId="20" fillId="0" borderId="25" xfId="51" applyNumberFormat="1" applyFont="1" applyBorder="1" applyAlignment="1">
      <alignment vertical="center"/>
    </xf>
    <xf numFmtId="0" fontId="33" fillId="0" borderId="26" xfId="51" applyFont="1" applyBorder="1" applyAlignment="1">
      <alignment vertical="center"/>
    </xf>
    <xf numFmtId="0" fontId="20" fillId="0" borderId="70" xfId="51" applyFont="1" applyBorder="1" applyAlignment="1">
      <alignment vertical="center" wrapText="1"/>
    </xf>
    <xf numFmtId="0" fontId="83" fillId="0" borderId="0" xfId="204" applyFont="1" applyAlignment="1">
      <alignment vertical="center"/>
    </xf>
    <xf numFmtId="4" fontId="82" fillId="0" borderId="14" xfId="204" applyNumberFormat="1" applyFont="1" applyBorder="1" applyAlignment="1">
      <alignment vertical="center"/>
    </xf>
    <xf numFmtId="4" fontId="83" fillId="0" borderId="0" xfId="204" applyNumberFormat="1" applyFont="1" applyAlignment="1">
      <alignment vertical="center"/>
    </xf>
    <xf numFmtId="0" fontId="20" fillId="0" borderId="0" xfId="51" applyFont="1" applyAlignment="1">
      <alignment horizontal="center" vertical="center"/>
    </xf>
    <xf numFmtId="0" fontId="20" fillId="0" borderId="66" xfId="51" applyFont="1" applyBorder="1" applyAlignment="1">
      <alignment vertical="center"/>
    </xf>
    <xf numFmtId="0" fontId="20" fillId="0" borderId="25" xfId="51" applyFont="1" applyBorder="1" applyAlignment="1">
      <alignment vertical="center"/>
    </xf>
    <xf numFmtId="0" fontId="20" fillId="0" borderId="64" xfId="51" applyFont="1" applyBorder="1" applyAlignment="1">
      <alignment vertical="center"/>
    </xf>
    <xf numFmtId="0" fontId="83" fillId="0" borderId="0" xfId="204" applyFont="1"/>
    <xf numFmtId="0" fontId="33" fillId="0" borderId="0" xfId="51" applyFont="1" applyAlignment="1">
      <alignment horizontal="center" vertical="center"/>
    </xf>
    <xf numFmtId="0" fontId="32" fillId="0" borderId="0" xfId="51" applyFont="1" applyAlignment="1">
      <alignment horizontal="center"/>
    </xf>
    <xf numFmtId="0" fontId="33" fillId="0" borderId="0" xfId="51" applyFont="1" applyAlignment="1">
      <alignment horizontal="center"/>
    </xf>
    <xf numFmtId="0" fontId="33" fillId="0" borderId="55" xfId="51" applyFont="1" applyBorder="1" applyAlignment="1">
      <alignment horizontal="center" vertical="center"/>
    </xf>
    <xf numFmtId="0" fontId="20" fillId="0" borderId="57" xfId="131" applyFont="1" applyBorder="1" applyAlignment="1">
      <alignment vertical="center"/>
    </xf>
    <xf numFmtId="0" fontId="20" fillId="0" borderId="56" xfId="51" applyFont="1" applyBorder="1" applyAlignment="1">
      <alignment horizontal="center" vertical="center"/>
    </xf>
    <xf numFmtId="0" fontId="20" fillId="0" borderId="77" xfId="51" applyFont="1" applyBorder="1" applyAlignment="1">
      <alignment horizontal="center" vertical="center"/>
    </xf>
    <xf numFmtId="0" fontId="20" fillId="0" borderId="38" xfId="51" applyFont="1" applyBorder="1" applyAlignment="1">
      <alignment horizontal="center" vertical="center"/>
    </xf>
    <xf numFmtId="0" fontId="31" fillId="0" borderId="0" xfId="51" applyFont="1" applyAlignment="1">
      <alignment vertical="center"/>
    </xf>
    <xf numFmtId="0" fontId="20" fillId="0" borderId="58" xfId="51" applyFont="1" applyBorder="1" applyAlignment="1">
      <alignment horizontal="center" vertical="center"/>
    </xf>
    <xf numFmtId="0" fontId="20" fillId="0" borderId="50" xfId="51" applyFont="1" applyBorder="1" applyAlignment="1">
      <alignment horizontal="center" vertical="center"/>
    </xf>
    <xf numFmtId="0" fontId="20" fillId="0" borderId="52" xfId="51" applyFont="1" applyBorder="1" applyAlignment="1">
      <alignment horizontal="center" vertical="center"/>
    </xf>
    <xf numFmtId="0" fontId="20" fillId="0" borderId="42" xfId="51" applyFont="1" applyBorder="1" applyAlignment="1">
      <alignment horizontal="center" vertical="center"/>
    </xf>
    <xf numFmtId="0" fontId="20" fillId="0" borderId="44" xfId="51" applyFont="1" applyBorder="1" applyAlignment="1">
      <alignment horizontal="center" vertical="center"/>
    </xf>
    <xf numFmtId="0" fontId="20" fillId="0" borderId="24" xfId="51" applyFont="1" applyBorder="1" applyAlignment="1">
      <alignment horizontal="center" vertical="center"/>
    </xf>
    <xf numFmtId="4" fontId="83" fillId="0" borderId="15" xfId="204" applyNumberFormat="1" applyFont="1" applyBorder="1" applyAlignment="1">
      <alignment vertical="center"/>
    </xf>
    <xf numFmtId="4" fontId="83" fillId="0" borderId="14" xfId="204" applyNumberFormat="1" applyFont="1" applyBorder="1" applyAlignment="1">
      <alignment vertical="center"/>
    </xf>
    <xf numFmtId="4" fontId="20" fillId="0" borderId="25" xfId="115" applyNumberFormat="1" applyFont="1" applyBorder="1" applyAlignment="1">
      <alignment vertical="center"/>
    </xf>
    <xf numFmtId="0" fontId="34" fillId="0" borderId="26" xfId="51" applyFont="1" applyBorder="1" applyAlignment="1">
      <alignment horizontal="center" vertical="center"/>
    </xf>
    <xf numFmtId="0" fontId="34" fillId="0" borderId="19" xfId="51" applyFont="1" applyBorder="1" applyAlignment="1">
      <alignment horizontal="center" vertical="center"/>
    </xf>
    <xf numFmtId="0" fontId="20" fillId="0" borderId="46" xfId="51" applyFont="1" applyBorder="1" applyAlignment="1">
      <alignment horizontal="center" vertical="center"/>
    </xf>
    <xf numFmtId="173" fontId="23" fillId="0" borderId="0" xfId="40" applyNumberFormat="1"/>
    <xf numFmtId="0" fontId="22" fillId="0" borderId="26" xfId="115" applyFont="1" applyBorder="1" applyAlignment="1">
      <alignment horizontal="center" vertical="center"/>
    </xf>
    <xf numFmtId="0" fontId="26" fillId="0" borderId="44" xfId="115" applyFont="1" applyBorder="1" applyAlignment="1">
      <alignment horizontal="left" vertical="center" wrapText="1"/>
    </xf>
    <xf numFmtId="16" fontId="26" fillId="0" borderId="42" xfId="115" applyNumberFormat="1" applyFont="1" applyBorder="1" applyAlignment="1">
      <alignment vertical="center"/>
    </xf>
    <xf numFmtId="10" fontId="26" fillId="0" borderId="36" xfId="115" applyNumberFormat="1" applyFont="1" applyBorder="1" applyAlignment="1">
      <alignment horizontal="right" vertical="center"/>
    </xf>
    <xf numFmtId="4" fontId="21" fillId="0" borderId="72" xfId="115" applyNumberFormat="1" applyFont="1" applyBorder="1" applyAlignment="1">
      <alignment vertical="center"/>
    </xf>
    <xf numFmtId="49" fontId="21" fillId="0" borderId="22" xfId="115" applyNumberFormat="1" applyFont="1" applyBorder="1" applyAlignment="1">
      <alignment horizontal="center" vertical="center" wrapText="1"/>
    </xf>
    <xf numFmtId="4" fontId="26" fillId="0" borderId="16" xfId="115" applyNumberFormat="1" applyFont="1" applyBorder="1" applyAlignment="1">
      <alignment vertical="center"/>
    </xf>
    <xf numFmtId="0" fontId="26" fillId="0" borderId="49" xfId="115" applyFont="1" applyBorder="1" applyAlignment="1">
      <alignment vertical="center"/>
    </xf>
    <xf numFmtId="166" fontId="19" fillId="0" borderId="0" xfId="115" applyNumberFormat="1" applyAlignment="1">
      <alignment vertical="center"/>
    </xf>
    <xf numFmtId="4" fontId="26" fillId="0" borderId="61" xfId="115" applyNumberFormat="1" applyFont="1" applyBorder="1" applyAlignment="1">
      <alignment vertical="center"/>
    </xf>
    <xf numFmtId="4" fontId="26" fillId="0" borderId="63" xfId="115" applyNumberFormat="1" applyFont="1" applyBorder="1" applyAlignment="1">
      <alignment vertical="center"/>
    </xf>
    <xf numFmtId="169" fontId="20" fillId="0" borderId="0" xfId="115" applyNumberFormat="1" applyFont="1" applyAlignment="1">
      <alignment horizontal="center" vertical="center"/>
    </xf>
    <xf numFmtId="49" fontId="26" fillId="0" borderId="105" xfId="115" applyNumberFormat="1" applyFont="1" applyBorder="1" applyAlignment="1">
      <alignment horizontal="center" vertical="center"/>
    </xf>
    <xf numFmtId="0" fontId="22" fillId="0" borderId="19" xfId="115" applyFont="1" applyBorder="1" applyAlignment="1">
      <alignment horizontal="center" vertical="center"/>
    </xf>
    <xf numFmtId="0" fontId="26" fillId="0" borderId="42" xfId="115" applyFont="1" applyBorder="1" applyAlignment="1">
      <alignment horizontal="left" vertical="center" wrapText="1"/>
    </xf>
    <xf numFmtId="0" fontId="26" fillId="0" borderId="0" xfId="115" applyFont="1" applyAlignment="1">
      <alignment vertical="center"/>
    </xf>
    <xf numFmtId="49" fontId="26" fillId="0" borderId="50" xfId="115" applyNumberFormat="1" applyFont="1" applyBorder="1" applyAlignment="1">
      <alignment vertical="center"/>
    </xf>
    <xf numFmtId="4" fontId="26" fillId="0" borderId="0" xfId="40" applyNumberFormat="1" applyFont="1"/>
    <xf numFmtId="0" fontId="26" fillId="0" borderId="54" xfId="40" applyFont="1" applyBorder="1" applyAlignment="1">
      <alignment vertical="center" wrapText="1"/>
    </xf>
    <xf numFmtId="0" fontId="22" fillId="0" borderId="10" xfId="115" applyFont="1" applyBorder="1" applyAlignment="1">
      <alignment horizontal="center" vertical="center"/>
    </xf>
    <xf numFmtId="0" fontId="22" fillId="0" borderId="27" xfId="40" applyFont="1" applyBorder="1" applyAlignment="1">
      <alignment horizontal="center" vertical="center"/>
    </xf>
    <xf numFmtId="4" fontId="125" fillId="0" borderId="14" xfId="0" applyNumberFormat="1" applyFont="1" applyBorder="1" applyAlignment="1">
      <alignment horizontal="right" vertical="center"/>
    </xf>
    <xf numFmtId="0" fontId="22" fillId="0" borderId="0" xfId="115" applyFont="1" applyAlignment="1">
      <alignment horizontal="center" vertical="center"/>
    </xf>
    <xf numFmtId="0" fontId="21" fillId="0" borderId="0" xfId="115" applyFont="1" applyAlignment="1">
      <alignment vertical="center"/>
    </xf>
    <xf numFmtId="4" fontId="21" fillId="0" borderId="0" xfId="115" applyNumberFormat="1" applyFont="1" applyAlignment="1">
      <alignment vertical="center"/>
    </xf>
    <xf numFmtId="4" fontId="26" fillId="0" borderId="56" xfId="115" applyNumberFormat="1" applyFont="1" applyBorder="1" applyAlignment="1">
      <alignment vertical="center"/>
    </xf>
    <xf numFmtId="0" fontId="20" fillId="0" borderId="0" xfId="115" applyFont="1" applyAlignment="1">
      <alignment vertical="center"/>
    </xf>
    <xf numFmtId="16" fontId="26" fillId="0" borderId="50" xfId="115" applyNumberFormat="1" applyFont="1" applyBorder="1" applyAlignment="1">
      <alignment vertical="center"/>
    </xf>
    <xf numFmtId="0" fontId="26" fillId="0" borderId="49" xfId="115" applyFont="1" applyBorder="1" applyAlignment="1">
      <alignment horizontal="left" vertical="center" wrapText="1"/>
    </xf>
    <xf numFmtId="0" fontId="26" fillId="0" borderId="44" xfId="0" applyFont="1" applyBorder="1" applyAlignment="1">
      <alignment vertical="center"/>
    </xf>
    <xf numFmtId="0" fontId="21" fillId="0" borderId="20" xfId="115" applyFont="1" applyBorder="1" applyAlignment="1">
      <alignment horizontal="center" vertical="center"/>
    </xf>
    <xf numFmtId="0" fontId="26" fillId="0" borderId="22" xfId="40" applyFont="1" applyBorder="1"/>
    <xf numFmtId="4" fontId="125" fillId="0" borderId="63" xfId="0" applyNumberFormat="1" applyFont="1" applyBorder="1" applyAlignment="1">
      <alignment horizontal="right" vertical="center"/>
    </xf>
    <xf numFmtId="0" fontId="22" fillId="0" borderId="12" xfId="115" applyFont="1" applyBorder="1" applyAlignment="1">
      <alignment horizontal="center" vertical="center"/>
    </xf>
    <xf numFmtId="4" fontId="21" fillId="0" borderId="10" xfId="115" applyNumberFormat="1" applyFont="1" applyBorder="1" applyAlignment="1">
      <alignment vertical="center"/>
    </xf>
    <xf numFmtId="0" fontId="26" fillId="0" borderId="104" xfId="40" applyFont="1" applyBorder="1"/>
    <xf numFmtId="4" fontId="21" fillId="0" borderId="48" xfId="115" applyNumberFormat="1" applyFont="1" applyBorder="1" applyAlignment="1">
      <alignment vertical="center"/>
    </xf>
    <xf numFmtId="0" fontId="22" fillId="0" borderId="48" xfId="115" applyFont="1" applyBorder="1" applyAlignment="1">
      <alignment vertical="center"/>
    </xf>
    <xf numFmtId="4" fontId="26" fillId="0" borderId="31" xfId="115" applyNumberFormat="1" applyFont="1" applyBorder="1" applyAlignment="1">
      <alignment vertical="center"/>
    </xf>
    <xf numFmtId="4" fontId="21" fillId="0" borderId="27" xfId="115" applyNumberFormat="1" applyFont="1" applyBorder="1" applyAlignment="1">
      <alignment vertical="center"/>
    </xf>
    <xf numFmtId="2" fontId="20" fillId="0" borderId="0" xfId="115" applyNumberFormat="1" applyFont="1" applyAlignment="1">
      <alignment vertical="center"/>
    </xf>
    <xf numFmtId="4" fontId="26" fillId="0" borderId="52" xfId="115" applyNumberFormat="1" applyFont="1" applyBorder="1" applyAlignment="1">
      <alignment vertical="center"/>
    </xf>
    <xf numFmtId="4" fontId="26" fillId="0" borderId="97" xfId="40" applyNumberFormat="1" applyFont="1" applyBorder="1"/>
    <xf numFmtId="0" fontId="22" fillId="0" borderId="11" xfId="115" applyFont="1" applyBorder="1" applyAlignment="1">
      <alignment horizontal="center" vertical="center"/>
    </xf>
    <xf numFmtId="0" fontId="21" fillId="48" borderId="48" xfId="115" applyFont="1" applyFill="1" applyBorder="1" applyAlignment="1">
      <alignment vertical="center" wrapText="1"/>
    </xf>
    <xf numFmtId="0" fontId="26" fillId="0" borderId="33" xfId="115" applyFont="1" applyBorder="1" applyAlignment="1">
      <alignment vertical="center"/>
    </xf>
    <xf numFmtId="0" fontId="21" fillId="0" borderId="21" xfId="115" applyFont="1" applyBorder="1" applyAlignment="1">
      <alignment horizontal="center" vertical="center"/>
    </xf>
    <xf numFmtId="166" fontId="20" fillId="0" borderId="0" xfId="115" applyNumberFormat="1" applyFont="1" applyAlignment="1">
      <alignment vertical="center"/>
    </xf>
    <xf numFmtId="0" fontId="21" fillId="0" borderId="48" xfId="115" applyFont="1" applyBorder="1" applyAlignment="1">
      <alignment vertical="center"/>
    </xf>
    <xf numFmtId="4" fontId="21" fillId="48" borderId="38" xfId="115" applyNumberFormat="1" applyFont="1" applyFill="1" applyBorder="1" applyAlignment="1">
      <alignment vertical="center"/>
    </xf>
    <xf numFmtId="4" fontId="26" fillId="0" borderId="50" xfId="40" applyNumberFormat="1" applyFont="1" applyBorder="1" applyAlignment="1">
      <alignment horizontal="right" vertical="center"/>
    </xf>
    <xf numFmtId="0" fontId="22" fillId="0" borderId="0" xfId="40" applyFont="1" applyAlignment="1">
      <alignment horizontal="center" vertical="center"/>
    </xf>
    <xf numFmtId="0" fontId="22" fillId="0" borderId="0" xfId="40" applyFont="1" applyAlignment="1">
      <alignment horizontal="left" vertical="center"/>
    </xf>
    <xf numFmtId="0" fontId="26" fillId="0" borderId="16" xfId="40" applyFont="1" applyBorder="1" applyAlignment="1">
      <alignment vertical="center"/>
    </xf>
    <xf numFmtId="4" fontId="26" fillId="0" borderId="14" xfId="40" applyNumberFormat="1" applyFont="1" applyBorder="1" applyAlignment="1">
      <alignment horizontal="right" vertical="center"/>
    </xf>
    <xf numFmtId="4" fontId="23" fillId="0" borderId="0" xfId="40" applyNumberFormat="1" applyAlignment="1">
      <alignment vertical="center"/>
    </xf>
    <xf numFmtId="0" fontId="24" fillId="0" borderId="0" xfId="40" applyFont="1" applyAlignment="1">
      <alignment horizontal="center" vertical="center"/>
    </xf>
    <xf numFmtId="4" fontId="24" fillId="0" borderId="0" xfId="40" applyNumberFormat="1" applyFont="1" applyAlignment="1">
      <alignment horizontal="center" vertical="center"/>
    </xf>
    <xf numFmtId="0" fontId="22" fillId="0" borderId="12" xfId="40" applyFont="1" applyBorder="1" applyAlignment="1">
      <alignment horizontal="center" vertical="center"/>
    </xf>
    <xf numFmtId="0" fontId="22" fillId="0" borderId="11" xfId="40" applyFont="1" applyBorder="1" applyAlignment="1">
      <alignment horizontal="center" vertical="center"/>
    </xf>
    <xf numFmtId="0" fontId="26" fillId="0" borderId="49" xfId="40" applyFont="1" applyBorder="1" applyAlignment="1">
      <alignment vertical="center"/>
    </xf>
    <xf numFmtId="4" fontId="26" fillId="0" borderId="56" xfId="40" applyNumberFormat="1" applyFont="1" applyBorder="1" applyAlignment="1">
      <alignment vertical="center"/>
    </xf>
    <xf numFmtId="4" fontId="26" fillId="0" borderId="31" xfId="40" applyNumberFormat="1" applyFont="1" applyBorder="1" applyAlignment="1">
      <alignment vertical="center"/>
    </xf>
    <xf numFmtId="0" fontId="26" fillId="0" borderId="44" xfId="40" applyFont="1" applyBorder="1" applyAlignment="1">
      <alignment vertical="center"/>
    </xf>
    <xf numFmtId="0" fontId="26" fillId="0" borderId="24" xfId="40" applyFont="1" applyBorder="1" applyAlignment="1">
      <alignment vertical="center"/>
    </xf>
    <xf numFmtId="4" fontId="26" fillId="0" borderId="38" xfId="40" applyNumberFormat="1" applyFont="1" applyBorder="1" applyAlignment="1">
      <alignment vertical="center"/>
    </xf>
    <xf numFmtId="4" fontId="26" fillId="0" borderId="25" xfId="40" applyNumberFormat="1" applyFont="1" applyBorder="1" applyAlignment="1">
      <alignment vertical="center"/>
    </xf>
    <xf numFmtId="10" fontId="26" fillId="0" borderId="36" xfId="40" applyNumberFormat="1" applyFont="1" applyBorder="1" applyAlignment="1">
      <alignment horizontal="center" vertical="center"/>
    </xf>
    <xf numFmtId="0" fontId="21" fillId="0" borderId="48" xfId="40" applyFont="1" applyBorder="1" applyAlignment="1">
      <alignment vertical="center"/>
    </xf>
    <xf numFmtId="0" fontId="20" fillId="0" borderId="0" xfId="40" applyFont="1" applyAlignment="1">
      <alignment vertical="center"/>
    </xf>
    <xf numFmtId="166" fontId="20" fillId="0" borderId="0" xfId="40" applyNumberFormat="1" applyFont="1" applyAlignment="1">
      <alignment vertical="center"/>
    </xf>
    <xf numFmtId="4" fontId="20" fillId="0" borderId="0" xfId="40" applyNumberFormat="1" applyFont="1" applyAlignment="1">
      <alignment vertical="center"/>
    </xf>
    <xf numFmtId="0" fontId="20" fillId="0" borderId="0" xfId="40" applyFont="1" applyAlignment="1">
      <alignment horizontal="center" vertical="center"/>
    </xf>
    <xf numFmtId="0" fontId="26" fillId="0" borderId="44" xfId="40" applyFont="1" applyBorder="1" applyAlignment="1">
      <alignment vertical="center" wrapText="1"/>
    </xf>
    <xf numFmtId="0" fontId="23" fillId="0" borderId="44" xfId="40" applyBorder="1" applyAlignment="1">
      <alignment vertical="center"/>
    </xf>
    <xf numFmtId="0" fontId="19" fillId="0" borderId="16" xfId="40" applyFont="1" applyBorder="1" applyAlignment="1">
      <alignment vertical="center"/>
    </xf>
    <xf numFmtId="0" fontId="19" fillId="0" borderId="44" xfId="40" applyFont="1" applyBorder="1" applyAlignment="1">
      <alignment vertical="center" wrapText="1"/>
    </xf>
    <xf numFmtId="0" fontId="21" fillId="0" borderId="0" xfId="40" applyFont="1" applyAlignment="1">
      <alignment vertical="center"/>
    </xf>
    <xf numFmtId="166" fontId="21" fillId="0" borderId="0" xfId="40" applyNumberFormat="1" applyFont="1" applyAlignment="1">
      <alignment vertical="center"/>
    </xf>
    <xf numFmtId="4" fontId="21" fillId="0" borderId="0" xfId="40" applyNumberFormat="1" applyFont="1" applyAlignment="1">
      <alignment vertical="center"/>
    </xf>
    <xf numFmtId="166" fontId="23" fillId="0" borderId="0" xfId="40" applyNumberFormat="1" applyAlignment="1">
      <alignment vertical="center"/>
    </xf>
    <xf numFmtId="0" fontId="26" fillId="0" borderId="31" xfId="111" applyFont="1" applyBorder="1" applyAlignment="1">
      <alignment horizontal="center" vertical="center"/>
    </xf>
    <xf numFmtId="0" fontId="129" fillId="0" borderId="0" xfId="115" applyFont="1"/>
    <xf numFmtId="172" fontId="21" fillId="0" borderId="19" xfId="116" applyNumberFormat="1" applyFont="1" applyBorder="1" applyAlignment="1">
      <alignment horizontal="right" vertical="center"/>
    </xf>
    <xf numFmtId="0" fontId="129" fillId="0" borderId="0" xfId="115" applyFont="1" applyAlignment="1">
      <alignment vertical="center"/>
    </xf>
    <xf numFmtId="0" fontId="130" fillId="0" borderId="0" xfId="115" applyFont="1"/>
    <xf numFmtId="0" fontId="130" fillId="0" borderId="0" xfId="115" applyFont="1" applyAlignment="1">
      <alignment vertical="center"/>
    </xf>
    <xf numFmtId="0" fontId="109" fillId="0" borderId="0" xfId="116" applyFont="1" applyAlignment="1">
      <alignment horizontal="center" vertical="center" wrapText="1"/>
    </xf>
    <xf numFmtId="49" fontId="20" fillId="0" borderId="18" xfId="116" applyNumberFormat="1" applyFont="1" applyBorder="1" applyAlignment="1">
      <alignment horizontal="right" vertical="center"/>
    </xf>
    <xf numFmtId="0" fontId="20" fillId="15" borderId="72" xfId="116" applyFont="1" applyFill="1" applyBorder="1" applyAlignment="1">
      <alignment vertical="center" wrapText="1"/>
    </xf>
    <xf numFmtId="0" fontId="20" fillId="15" borderId="43" xfId="116" applyFont="1" applyFill="1" applyBorder="1" applyAlignment="1">
      <alignment vertical="center" wrapText="1"/>
    </xf>
    <xf numFmtId="0" fontId="20" fillId="15" borderId="63" xfId="116" applyFont="1" applyFill="1" applyBorder="1" applyAlignment="1">
      <alignment vertical="center" wrapText="1"/>
    </xf>
    <xf numFmtId="0" fontId="22" fillId="0" borderId="98" xfId="116" applyFont="1" applyBorder="1" applyAlignment="1">
      <alignment vertical="center" wrapText="1"/>
    </xf>
    <xf numFmtId="49" fontId="129" fillId="0" borderId="29" xfId="116" applyNumberFormat="1" applyFont="1" applyBorder="1" applyAlignment="1">
      <alignment horizontal="right" vertical="center"/>
    </xf>
    <xf numFmtId="0" fontId="22" fillId="0" borderId="14" xfId="115" applyFont="1" applyBorder="1" applyAlignment="1">
      <alignment vertical="center"/>
    </xf>
    <xf numFmtId="0" fontId="20" fillId="15" borderId="45" xfId="116" applyFont="1" applyFill="1" applyBorder="1" applyAlignment="1">
      <alignment vertical="center" wrapText="1"/>
    </xf>
    <xf numFmtId="0" fontId="22" fillId="0" borderId="45" xfId="116" applyFont="1" applyBorder="1" applyAlignment="1">
      <alignment vertical="center" wrapText="1"/>
    </xf>
    <xf numFmtId="4" fontId="26" fillId="0" borderId="32" xfId="116" applyNumberFormat="1" applyFont="1" applyBorder="1" applyAlignment="1">
      <alignment horizontal="center" vertical="center" wrapText="1"/>
    </xf>
    <xf numFmtId="4" fontId="82" fillId="0" borderId="37" xfId="116" applyNumberFormat="1" applyFont="1" applyBorder="1" applyAlignment="1">
      <alignment horizontal="right" vertical="center"/>
    </xf>
    <xf numFmtId="4" fontId="120" fillId="0" borderId="37" xfId="116" applyNumberFormat="1" applyFont="1" applyBorder="1" applyAlignment="1">
      <alignment horizontal="right" vertical="center"/>
    </xf>
    <xf numFmtId="4" fontId="21" fillId="16" borderId="37" xfId="116" applyNumberFormat="1" applyFont="1" applyFill="1" applyBorder="1" applyAlignment="1">
      <alignment horizontal="right" vertical="center"/>
    </xf>
    <xf numFmtId="4" fontId="26" fillId="0" borderId="39" xfId="115" applyNumberFormat="1" applyFont="1" applyBorder="1" applyAlignment="1">
      <alignment vertical="center" wrapText="1"/>
    </xf>
    <xf numFmtId="4" fontId="82" fillId="0" borderId="41" xfId="116" applyNumberFormat="1" applyFont="1" applyBorder="1" applyAlignment="1">
      <alignment horizontal="right" vertical="center"/>
    </xf>
    <xf numFmtId="4" fontId="92" fillId="83" borderId="37" xfId="116" applyNumberFormat="1" applyFont="1" applyFill="1" applyBorder="1" applyAlignment="1">
      <alignment horizontal="right" vertical="center" wrapText="1"/>
    </xf>
    <xf numFmtId="4" fontId="92" fillId="83" borderId="11" xfId="116" applyNumberFormat="1" applyFont="1" applyFill="1" applyBorder="1" applyAlignment="1">
      <alignment horizontal="right" vertical="center"/>
    </xf>
    <xf numFmtId="4" fontId="92" fillId="83" borderId="11" xfId="116" applyNumberFormat="1" applyFont="1" applyFill="1" applyBorder="1" applyAlignment="1">
      <alignment horizontal="right" vertical="center" wrapText="1"/>
    </xf>
    <xf numFmtId="49" fontId="20" fillId="0" borderId="58" xfId="116" applyNumberFormat="1" applyFont="1" applyBorder="1" applyAlignment="1">
      <alignment horizontal="right" vertical="center"/>
    </xf>
    <xf numFmtId="4" fontId="83" fillId="0" borderId="36" xfId="116" applyNumberFormat="1" applyFont="1" applyBorder="1" applyAlignment="1">
      <alignment horizontal="right" vertical="center"/>
    </xf>
    <xf numFmtId="4" fontId="83" fillId="0" borderId="36" xfId="116" applyNumberFormat="1" applyFont="1" applyBorder="1" applyAlignment="1">
      <alignment vertical="center"/>
    </xf>
    <xf numFmtId="4" fontId="83" fillId="0" borderId="37" xfId="116" applyNumberFormat="1" applyFont="1" applyBorder="1" applyAlignment="1">
      <alignment horizontal="right" vertical="center"/>
    </xf>
    <xf numFmtId="4" fontId="92" fillId="0" borderId="19" xfId="116" applyNumberFormat="1" applyFont="1" applyBorder="1" applyAlignment="1">
      <alignment horizontal="right" vertical="center"/>
    </xf>
    <xf numFmtId="4" fontId="83" fillId="0" borderId="32" xfId="116" applyNumberFormat="1" applyFont="1" applyBorder="1" applyAlignment="1">
      <alignment vertical="center"/>
    </xf>
    <xf numFmtId="4" fontId="83" fillId="0" borderId="37" xfId="116" applyNumberFormat="1" applyFont="1" applyBorder="1" applyAlignment="1">
      <alignment vertical="center"/>
    </xf>
    <xf numFmtId="4" fontId="130" fillId="0" borderId="0" xfId="115" applyNumberFormat="1" applyFont="1" applyAlignment="1">
      <alignment vertical="center"/>
    </xf>
    <xf numFmtId="0" fontId="22" fillId="0" borderId="33" xfId="116" applyFont="1" applyBorder="1" applyAlignment="1">
      <alignment vertical="center" wrapText="1"/>
    </xf>
    <xf numFmtId="0" fontId="22" fillId="0" borderId="34" xfId="116" applyFont="1" applyBorder="1" applyAlignment="1">
      <alignment vertical="center" wrapText="1"/>
    </xf>
    <xf numFmtId="49" fontId="20" fillId="0" borderId="42" xfId="116" applyNumberFormat="1" applyFont="1" applyBorder="1" applyAlignment="1">
      <alignment horizontal="right" vertical="center"/>
    </xf>
    <xf numFmtId="0" fontId="20" fillId="15" borderId="33" xfId="116" applyFont="1" applyFill="1" applyBorder="1" applyAlignment="1">
      <alignment vertical="center" wrapText="1"/>
    </xf>
    <xf numFmtId="4" fontId="131" fillId="0" borderId="35" xfId="116" applyNumberFormat="1" applyFont="1" applyBorder="1" applyAlignment="1">
      <alignment horizontal="right" vertical="center"/>
    </xf>
    <xf numFmtId="4" fontId="21" fillId="83" borderId="11" xfId="116" applyNumberFormat="1" applyFont="1" applyFill="1" applyBorder="1" applyAlignment="1">
      <alignment horizontal="right" vertical="center"/>
    </xf>
    <xf numFmtId="0" fontId="22" fillId="0" borderId="21" xfId="40" applyFont="1" applyBorder="1" applyAlignment="1">
      <alignment horizontal="center" vertical="center"/>
    </xf>
    <xf numFmtId="0" fontId="21" fillId="48" borderId="21" xfId="40" applyFont="1" applyFill="1" applyBorder="1" applyAlignment="1">
      <alignment vertical="center"/>
    </xf>
    <xf numFmtId="4" fontId="21" fillId="48" borderId="12" xfId="40" applyNumberFormat="1" applyFont="1" applyFill="1" applyBorder="1" applyAlignment="1">
      <alignment vertical="center"/>
    </xf>
    <xf numFmtId="4" fontId="21" fillId="48" borderId="10" xfId="40" applyNumberFormat="1" applyFont="1" applyFill="1" applyBorder="1" applyAlignment="1">
      <alignment vertical="center"/>
    </xf>
    <xf numFmtId="4" fontId="25" fillId="48" borderId="11" xfId="40" applyNumberFormat="1" applyFont="1" applyFill="1" applyBorder="1" applyAlignment="1">
      <alignment horizontal="center" vertical="center"/>
    </xf>
    <xf numFmtId="4" fontId="22" fillId="0" borderId="11" xfId="51" applyNumberFormat="1" applyFont="1" applyBorder="1" applyAlignment="1">
      <alignment horizontal="right" vertical="center"/>
    </xf>
    <xf numFmtId="4" fontId="20" fillId="0" borderId="14" xfId="49" applyNumberFormat="1" applyFont="1" applyBorder="1" applyAlignment="1">
      <alignment horizontal="right" vertical="center"/>
    </xf>
    <xf numFmtId="4" fontId="22" fillId="48" borderId="17" xfId="49" applyNumberFormat="1" applyFont="1" applyFill="1" applyBorder="1" applyAlignment="1">
      <alignment vertical="center" wrapText="1"/>
    </xf>
    <xf numFmtId="166" fontId="97" fillId="0" borderId="0" xfId="115" applyNumberFormat="1" applyFont="1" applyAlignment="1">
      <alignment vertical="center"/>
    </xf>
    <xf numFmtId="4" fontId="112" fillId="0" borderId="10" xfId="51" applyNumberFormat="1" applyFont="1" applyBorder="1" applyAlignment="1">
      <alignment horizontal="right" vertical="center"/>
    </xf>
    <xf numFmtId="4" fontId="20" fillId="0" borderId="0" xfId="51" applyNumberFormat="1" applyFont="1" applyAlignment="1">
      <alignment horizontal="right" vertical="center"/>
    </xf>
    <xf numFmtId="0" fontId="118" fillId="0" borderId="0" xfId="0" applyFont="1" applyAlignment="1">
      <alignment vertical="center"/>
    </xf>
    <xf numFmtId="4" fontId="97" fillId="0" borderId="0" xfId="51" applyNumberFormat="1" applyFont="1" applyAlignment="1">
      <alignment vertical="center"/>
    </xf>
    <xf numFmtId="0" fontId="132" fillId="0" borderId="0" xfId="784" applyFont="1" applyAlignment="1">
      <alignment horizontal="center" vertical="center" wrapText="1"/>
    </xf>
    <xf numFmtId="4" fontId="83" fillId="0" borderId="0" xfId="784" applyNumberFormat="1" applyFont="1" applyAlignment="1">
      <alignment horizontal="right" vertical="center" wrapText="1"/>
    </xf>
    <xf numFmtId="0" fontId="83" fillId="0" borderId="0" xfId="785" applyFont="1" applyAlignment="1">
      <alignment vertical="center"/>
    </xf>
    <xf numFmtId="0" fontId="83" fillId="0" borderId="0" xfId="785" applyFont="1"/>
    <xf numFmtId="0" fontId="133" fillId="0" borderId="0" xfId="785" applyFont="1"/>
    <xf numFmtId="0" fontId="132" fillId="0" borderId="0" xfId="82" applyFont="1" applyAlignment="1">
      <alignment horizontal="center" vertical="center"/>
    </xf>
    <xf numFmtId="4" fontId="83" fillId="0" borderId="0" xfId="785" applyNumberFormat="1" applyFont="1" applyAlignment="1">
      <alignment vertical="center"/>
    </xf>
    <xf numFmtId="0" fontId="84" fillId="0" borderId="0" xfId="785" applyFont="1"/>
    <xf numFmtId="0" fontId="132" fillId="0" borderId="0" xfId="784" applyFont="1" applyAlignment="1">
      <alignment horizontal="center" vertical="center"/>
    </xf>
    <xf numFmtId="0" fontId="83" fillId="0" borderId="0" xfId="784" applyFont="1" applyAlignment="1">
      <alignment horizontal="left" vertical="center" wrapText="1"/>
    </xf>
    <xf numFmtId="4" fontId="83" fillId="0" borderId="0" xfId="785" applyNumberFormat="1" applyFont="1"/>
    <xf numFmtId="4" fontId="115" fillId="0" borderId="14" xfId="784" applyNumberFormat="1" applyFont="1" applyBorder="1" applyAlignment="1">
      <alignment vertical="center"/>
    </xf>
    <xf numFmtId="0" fontId="82" fillId="0" borderId="0" xfId="785" applyFont="1" applyAlignment="1">
      <alignment vertical="center"/>
    </xf>
    <xf numFmtId="0" fontId="93" fillId="53" borderId="14" xfId="784" applyFont="1" applyFill="1" applyBorder="1" applyAlignment="1">
      <alignment vertical="center" wrapText="1"/>
    </xf>
    <xf numFmtId="4" fontId="93" fillId="53" borderId="14" xfId="784" applyNumberFormat="1" applyFont="1" applyFill="1" applyBorder="1" applyAlignment="1">
      <alignment horizontal="right" vertical="center"/>
    </xf>
    <xf numFmtId="0" fontId="132" fillId="0" borderId="14" xfId="784" applyFont="1" applyBorder="1" applyAlignment="1">
      <alignment horizontal="center" vertical="center"/>
    </xf>
    <xf numFmtId="0" fontId="94" fillId="57" borderId="14" xfId="784" applyFont="1" applyFill="1" applyBorder="1" applyAlignment="1">
      <alignment horizontal="left" vertical="center" wrapText="1"/>
    </xf>
    <xf numFmtId="4" fontId="110" fillId="57" borderId="14" xfId="784" applyNumberFormat="1" applyFont="1" applyFill="1" applyBorder="1" applyAlignment="1">
      <alignment horizontal="right" vertical="center"/>
    </xf>
    <xf numFmtId="0" fontId="20" fillId="0" borderId="14" xfId="785" applyFont="1" applyBorder="1" applyAlignment="1">
      <alignment horizontal="center" vertical="center"/>
    </xf>
    <xf numFmtId="0" fontId="20" fillId="0" borderId="14" xfId="785" applyFont="1" applyBorder="1" applyAlignment="1">
      <alignment vertical="center" wrapText="1"/>
    </xf>
    <xf numFmtId="0" fontId="20" fillId="0" borderId="14" xfId="785" applyFont="1" applyBorder="1" applyAlignment="1">
      <alignment vertical="center"/>
    </xf>
    <xf numFmtId="4" fontId="20" fillId="0" borderId="14" xfId="785" applyNumberFormat="1" applyFont="1" applyBorder="1" applyAlignment="1">
      <alignment vertical="center"/>
    </xf>
    <xf numFmtId="0" fontId="135" fillId="0" borderId="0" xfId="785" applyFont="1" applyAlignment="1">
      <alignment horizontal="center" vertical="center"/>
    </xf>
    <xf numFmtId="0" fontId="135" fillId="0" borderId="0" xfId="785" applyFont="1" applyAlignment="1">
      <alignment vertical="center" wrapText="1"/>
    </xf>
    <xf numFmtId="0" fontId="135" fillId="0" borderId="0" xfId="785" applyFont="1" applyAlignment="1">
      <alignment vertical="center"/>
    </xf>
    <xf numFmtId="4" fontId="135" fillId="0" borderId="0" xfId="785" applyNumberFormat="1" applyFont="1" applyAlignment="1">
      <alignment vertical="center"/>
    </xf>
    <xf numFmtId="0" fontId="133" fillId="0" borderId="0" xfId="785" applyFont="1" applyAlignment="1">
      <alignment vertical="center"/>
    </xf>
    <xf numFmtId="0" fontId="20" fillId="0" borderId="0" xfId="82" applyFont="1" applyAlignment="1">
      <alignment horizontal="left" vertical="center"/>
    </xf>
    <xf numFmtId="0" fontId="84" fillId="0" borderId="0" xfId="785" applyFont="1" applyAlignment="1">
      <alignment vertical="center"/>
    </xf>
    <xf numFmtId="4" fontId="93" fillId="57" borderId="14" xfId="784" applyNumberFormat="1" applyFont="1" applyFill="1" applyBorder="1" applyAlignment="1">
      <alignment horizontal="right" vertical="center"/>
    </xf>
    <xf numFmtId="4" fontId="94" fillId="57" borderId="14" xfId="784" applyNumberFormat="1" applyFont="1" applyFill="1" applyBorder="1" applyAlignment="1">
      <alignment horizontal="right" vertical="center"/>
    </xf>
    <xf numFmtId="0" fontId="93" fillId="53" borderId="14" xfId="784" applyFont="1" applyFill="1" applyBorder="1" applyAlignment="1">
      <alignment horizontal="left" vertical="center"/>
    </xf>
    <xf numFmtId="0" fontId="132" fillId="0" borderId="14" xfId="785" applyFont="1" applyBorder="1" applyAlignment="1">
      <alignment horizontal="center" vertical="center"/>
    </xf>
    <xf numFmtId="4" fontId="94" fillId="57" borderId="14" xfId="785" applyNumberFormat="1" applyFont="1" applyFill="1" applyBorder="1" applyAlignment="1">
      <alignment horizontal="right" vertical="center"/>
    </xf>
    <xf numFmtId="0" fontId="93" fillId="53" borderId="14" xfId="785" applyFont="1" applyFill="1" applyBorder="1" applyAlignment="1">
      <alignment horizontal="left" vertical="center"/>
    </xf>
    <xf numFmtId="0" fontId="20" fillId="0" borderId="14" xfId="785" applyFont="1" applyBorder="1" applyAlignment="1">
      <alignment horizontal="left" vertical="center" wrapText="1"/>
    </xf>
    <xf numFmtId="49" fontId="93" fillId="53" borderId="14" xfId="784" applyNumberFormat="1" applyFont="1" applyFill="1" applyBorder="1" applyAlignment="1">
      <alignment vertical="center" wrapText="1"/>
    </xf>
    <xf numFmtId="0" fontId="135" fillId="0" borderId="14" xfId="785" applyFont="1" applyBorder="1" applyAlignment="1">
      <alignment horizontal="center" vertical="center"/>
    </xf>
    <xf numFmtId="4" fontId="135" fillId="0" borderId="14" xfId="785" applyNumberFormat="1" applyFont="1" applyBorder="1" applyAlignment="1">
      <alignment vertical="center"/>
    </xf>
    <xf numFmtId="0" fontId="93" fillId="53" borderId="14" xfId="785" applyFont="1" applyFill="1" applyBorder="1" applyAlignment="1">
      <alignment vertical="center" wrapText="1"/>
    </xf>
    <xf numFmtId="49" fontId="93" fillId="53" borderId="14" xfId="784" applyNumberFormat="1" applyFont="1" applyFill="1" applyBorder="1" applyAlignment="1">
      <alignment horizontal="left" vertical="center"/>
    </xf>
    <xf numFmtId="0" fontId="83" fillId="0" borderId="0" xfId="785" applyFont="1" applyAlignment="1">
      <alignment horizontal="center" vertical="center"/>
    </xf>
    <xf numFmtId="0" fontId="83" fillId="0" borderId="0" xfId="785" applyFont="1" applyAlignment="1">
      <alignment vertical="center" wrapText="1"/>
    </xf>
    <xf numFmtId="4" fontId="112" fillId="0" borderId="0" xfId="785" applyNumberFormat="1" applyFont="1" applyAlignment="1">
      <alignment vertical="center"/>
    </xf>
    <xf numFmtId="0" fontId="132" fillId="0" borderId="0" xfId="785" applyFont="1" applyAlignment="1">
      <alignment horizontal="center"/>
    </xf>
    <xf numFmtId="0" fontId="83" fillId="0" borderId="0" xfId="785" applyFont="1" applyAlignment="1">
      <alignment wrapText="1"/>
    </xf>
    <xf numFmtId="0" fontId="134" fillId="0" borderId="65" xfId="785" applyFont="1" applyBorder="1" applyAlignment="1">
      <alignment horizontal="center"/>
    </xf>
    <xf numFmtId="0" fontId="112" fillId="0" borderId="65" xfId="785" applyFont="1" applyBorder="1" applyAlignment="1">
      <alignment wrapText="1"/>
    </xf>
    <xf numFmtId="4" fontId="112" fillId="0" borderId="65" xfId="785" applyNumberFormat="1" applyFont="1" applyBorder="1"/>
    <xf numFmtId="0" fontId="115" fillId="0" borderId="0" xfId="784" applyFont="1" applyAlignment="1">
      <alignment horizontal="right" vertical="center"/>
    </xf>
    <xf numFmtId="49" fontId="85" fillId="0" borderId="0" xfId="784" applyNumberFormat="1" applyFont="1" applyAlignment="1">
      <alignment horizontal="right" vertical="center"/>
    </xf>
    <xf numFmtId="4" fontId="20" fillId="0" borderId="37" xfId="49" applyNumberFormat="1" applyFont="1" applyBorder="1" applyAlignment="1">
      <alignment horizontal="right" vertical="center"/>
    </xf>
    <xf numFmtId="4" fontId="22" fillId="48" borderId="41" xfId="49" applyNumberFormat="1" applyFont="1" applyFill="1" applyBorder="1" applyAlignment="1">
      <alignment vertical="center" wrapText="1"/>
    </xf>
    <xf numFmtId="14" fontId="82" fillId="0" borderId="13" xfId="111" applyNumberFormat="1" applyFont="1" applyBorder="1" applyAlignment="1">
      <alignment horizontal="center" vertical="center"/>
    </xf>
    <xf numFmtId="14" fontId="82" fillId="0" borderId="14" xfId="111" applyNumberFormat="1" applyFont="1" applyBorder="1" applyAlignment="1">
      <alignment horizontal="center" vertical="center"/>
    </xf>
    <xf numFmtId="4" fontId="126" fillId="0" borderId="0" xfId="0" applyNumberFormat="1" applyFont="1" applyAlignment="1">
      <alignment horizontal="left" vertical="center" wrapText="1"/>
    </xf>
    <xf numFmtId="165" fontId="20" fillId="0" borderId="0" xfId="115" applyNumberFormat="1" applyFont="1" applyAlignment="1">
      <alignment vertical="center"/>
    </xf>
    <xf numFmtId="4" fontId="22" fillId="0" borderId="0" xfId="115" applyNumberFormat="1" applyFont="1" applyAlignment="1">
      <alignment vertical="center"/>
    </xf>
    <xf numFmtId="0" fontId="138" fillId="0" borderId="44" xfId="115" applyFont="1" applyBorder="1" applyAlignment="1">
      <alignment vertical="center"/>
    </xf>
    <xf numFmtId="0" fontId="21" fillId="48" borderId="24" xfId="115" applyFont="1" applyFill="1" applyBorder="1" applyAlignment="1">
      <alignment vertical="center" wrapText="1"/>
    </xf>
    <xf numFmtId="4" fontId="22" fillId="0" borderId="0" xfId="0" applyNumberFormat="1" applyFont="1" applyAlignment="1">
      <alignment vertical="center"/>
    </xf>
    <xf numFmtId="4" fontId="22" fillId="0" borderId="0" xfId="40" applyNumberFormat="1" applyFont="1" applyAlignment="1">
      <alignment vertical="center"/>
    </xf>
    <xf numFmtId="0" fontId="19" fillId="0" borderId="0" xfId="40" applyFont="1" applyAlignment="1">
      <alignment vertical="center"/>
    </xf>
    <xf numFmtId="0" fontId="20" fillId="0" borderId="0" xfId="40" applyFont="1" applyAlignment="1">
      <alignment horizontal="left" vertical="center"/>
    </xf>
    <xf numFmtId="0" fontId="22" fillId="80" borderId="14" xfId="0" applyFont="1" applyFill="1" applyBorder="1" applyAlignment="1">
      <alignment horizontal="left" vertical="center" wrapText="1"/>
    </xf>
    <xf numFmtId="4" fontId="22" fillId="80" borderId="14" xfId="0" applyNumberFormat="1" applyFont="1" applyFill="1" applyBorder="1" applyAlignment="1">
      <alignment horizontal="right" vertical="center" wrapText="1"/>
    </xf>
    <xf numFmtId="0" fontId="34" fillId="80" borderId="14" xfId="43" applyFont="1" applyFill="1" applyBorder="1"/>
    <xf numFmtId="4" fontId="34" fillId="80" borderId="14" xfId="43" applyNumberFormat="1" applyFont="1" applyFill="1" applyBorder="1" applyAlignment="1">
      <alignment horizontal="right"/>
    </xf>
    <xf numFmtId="0" fontId="31" fillId="0" borderId="0" xfId="43" applyFont="1"/>
    <xf numFmtId="4" fontId="31" fillId="0" borderId="0" xfId="43" applyNumberFormat="1" applyFont="1" applyAlignment="1">
      <alignment horizontal="right"/>
    </xf>
    <xf numFmtId="0" fontId="20" fillId="51" borderId="64" xfId="111" applyFont="1" applyFill="1" applyBorder="1" applyAlignment="1">
      <alignment horizontal="left" vertical="center"/>
    </xf>
    <xf numFmtId="0" fontId="20" fillId="0" borderId="14" xfId="111" applyFont="1" applyBorder="1" applyAlignment="1">
      <alignment horizontal="left" vertical="center"/>
    </xf>
    <xf numFmtId="0" fontId="20" fillId="51" borderId="29" xfId="111" applyFont="1" applyFill="1" applyBorder="1" applyAlignment="1">
      <alignment horizontal="center" vertical="center"/>
    </xf>
    <xf numFmtId="0" fontId="20" fillId="0" borderId="106" xfId="111" applyFont="1" applyBorder="1" applyAlignment="1">
      <alignment horizontal="center" vertical="center"/>
    </xf>
    <xf numFmtId="4" fontId="26" fillId="0" borderId="53" xfId="115" applyNumberFormat="1" applyFont="1" applyBorder="1" applyAlignment="1">
      <alignment horizontal="right" vertical="center"/>
    </xf>
    <xf numFmtId="0" fontId="105" fillId="0" borderId="14" xfId="114" applyFont="1" applyBorder="1" applyAlignment="1">
      <alignment horizontal="center" vertical="center" wrapText="1"/>
    </xf>
    <xf numFmtId="0" fontId="105" fillId="0" borderId="34" xfId="114" applyFont="1" applyBorder="1" applyAlignment="1">
      <alignment horizontal="center" vertical="center" wrapText="1"/>
    </xf>
    <xf numFmtId="4" fontId="119" fillId="0" borderId="34" xfId="114" applyNumberFormat="1" applyFont="1" applyBorder="1" applyAlignment="1">
      <alignment horizontal="right" vertical="center"/>
    </xf>
    <xf numFmtId="0" fontId="105" fillId="0" borderId="17" xfId="114" applyFont="1" applyBorder="1" applyAlignment="1">
      <alignment horizontal="center" vertical="center" wrapText="1"/>
    </xf>
    <xf numFmtId="4" fontId="119" fillId="0" borderId="17" xfId="114" applyNumberFormat="1" applyFont="1" applyBorder="1" applyAlignment="1">
      <alignment horizontal="right" vertical="center"/>
    </xf>
    <xf numFmtId="4" fontId="92" fillId="0" borderId="10" xfId="204" applyNumberFormat="1" applyFont="1" applyBorder="1" applyAlignment="1">
      <alignment vertical="center"/>
    </xf>
    <xf numFmtId="4" fontId="21" fillId="0" borderId="10" xfId="51" applyNumberFormat="1" applyFont="1" applyBorder="1" applyAlignment="1">
      <alignment vertical="center"/>
    </xf>
    <xf numFmtId="4" fontId="21" fillId="0" borderId="11" xfId="51" applyNumberFormat="1" applyFont="1" applyBorder="1" applyAlignment="1">
      <alignment horizontal="center" vertical="center"/>
    </xf>
    <xf numFmtId="4" fontId="21" fillId="0" borderId="27" xfId="51" applyNumberFormat="1" applyFont="1" applyBorder="1" applyAlignment="1">
      <alignment vertical="center" wrapText="1"/>
    </xf>
    <xf numFmtId="0" fontId="21" fillId="0" borderId="12" xfId="51" applyFont="1" applyBorder="1" applyAlignment="1">
      <alignment horizontal="center" vertical="center"/>
    </xf>
    <xf numFmtId="0" fontId="21" fillId="0" borderId="27" xfId="51" applyFont="1" applyBorder="1" applyAlignment="1">
      <alignment vertical="center"/>
    </xf>
    <xf numFmtId="4" fontId="21" fillId="0" borderId="27" xfId="51" applyNumberFormat="1" applyFont="1" applyBorder="1" applyAlignment="1">
      <alignment vertical="center"/>
    </xf>
    <xf numFmtId="0" fontId="26" fillId="0" borderId="0" xfId="0" applyFont="1"/>
    <xf numFmtId="0" fontId="21" fillId="0" borderId="10" xfId="51" applyFont="1" applyBorder="1" applyAlignment="1">
      <alignment vertical="center"/>
    </xf>
    <xf numFmtId="0" fontId="21" fillId="0" borderId="27" xfId="51" applyFont="1" applyBorder="1" applyAlignment="1">
      <alignment vertical="center" wrapText="1"/>
    </xf>
    <xf numFmtId="4" fontId="21" fillId="0" borderId="11" xfId="51" applyNumberFormat="1" applyFont="1" applyBorder="1" applyAlignment="1">
      <alignment horizontal="center" vertical="center" wrapText="1"/>
    </xf>
    <xf numFmtId="49" fontId="21" fillId="0" borderId="12" xfId="115" applyNumberFormat="1" applyFont="1" applyBorder="1" applyAlignment="1">
      <alignment horizontal="center" vertical="center"/>
    </xf>
    <xf numFmtId="0" fontId="21" fillId="0" borderId="48" xfId="51" applyFont="1" applyBorder="1" applyAlignment="1">
      <alignment horizontal="center" vertical="center"/>
    </xf>
    <xf numFmtId="0" fontId="101" fillId="0" borderId="0" xfId="204" applyFont="1"/>
    <xf numFmtId="0" fontId="21" fillId="0" borderId="10" xfId="51" applyFont="1" applyBorder="1" applyAlignment="1">
      <alignment vertical="center" wrapText="1"/>
    </xf>
    <xf numFmtId="0" fontId="139" fillId="0" borderId="0" xfId="204" applyFont="1"/>
    <xf numFmtId="0" fontId="25" fillId="48" borderId="12" xfId="51" applyFont="1" applyFill="1" applyBorder="1" applyAlignment="1">
      <alignment vertical="center"/>
    </xf>
    <xf numFmtId="0" fontId="83" fillId="48" borderId="10" xfId="204" applyFont="1" applyFill="1" applyBorder="1"/>
    <xf numFmtId="4" fontId="92" fillId="48" borderId="10" xfId="204" applyNumberFormat="1" applyFont="1" applyFill="1" applyBorder="1" applyAlignment="1">
      <alignment vertical="center"/>
    </xf>
    <xf numFmtId="4" fontId="92" fillId="48" borderId="39" xfId="204" applyNumberFormat="1" applyFont="1" applyFill="1" applyBorder="1" applyAlignment="1">
      <alignment horizontal="center" vertical="center"/>
    </xf>
    <xf numFmtId="0" fontId="26" fillId="0" borderId="0" xfId="115" applyFont="1" applyAlignment="1">
      <alignment horizontal="center" vertical="center"/>
    </xf>
    <xf numFmtId="0" fontId="19" fillId="0" borderId="0" xfId="115" applyAlignment="1">
      <alignment horizontal="center" vertical="center"/>
    </xf>
    <xf numFmtId="49" fontId="25" fillId="0" borderId="0" xfId="115" applyNumberFormat="1" applyFont="1" applyAlignment="1">
      <alignment horizontal="right"/>
    </xf>
    <xf numFmtId="4" fontId="55" fillId="0" borderId="0" xfId="115" applyNumberFormat="1" applyFont="1" applyAlignment="1">
      <alignment horizontal="center" vertical="center"/>
    </xf>
    <xf numFmtId="0" fontId="25" fillId="0" borderId="0" xfId="115" applyFont="1"/>
    <xf numFmtId="0" fontId="22" fillId="0" borderId="13" xfId="115" applyFont="1" applyBorder="1" applyAlignment="1">
      <alignment horizontal="center" vertical="center"/>
    </xf>
    <xf numFmtId="0" fontId="22" fillId="0" borderId="33" xfId="115" applyFont="1" applyBorder="1" applyAlignment="1">
      <alignment horizontal="center" vertical="center"/>
    </xf>
    <xf numFmtId="0" fontId="22" fillId="0" borderId="25" xfId="115" applyFont="1" applyBorder="1" applyAlignment="1">
      <alignment horizontal="center" vertical="center"/>
    </xf>
    <xf numFmtId="0" fontId="26" fillId="0" borderId="56" xfId="115" applyFont="1" applyBorder="1" applyAlignment="1">
      <alignment horizontal="center" vertical="center"/>
    </xf>
    <xf numFmtId="49" fontId="26" fillId="0" borderId="31" xfId="115" applyNumberFormat="1" applyFont="1" applyBorder="1" applyAlignment="1">
      <alignment horizontal="center" vertical="center"/>
    </xf>
    <xf numFmtId="0" fontId="26" fillId="0" borderId="57" xfId="115" applyFont="1" applyBorder="1" applyAlignment="1">
      <alignment horizontal="left" vertical="center" wrapText="1"/>
    </xf>
    <xf numFmtId="4" fontId="26" fillId="0" borderId="31" xfId="115" applyNumberFormat="1" applyFont="1" applyBorder="1" applyAlignment="1">
      <alignment horizontal="right" vertical="center"/>
    </xf>
    <xf numFmtId="4" fontId="26" fillId="0" borderId="32" xfId="115" applyNumberFormat="1" applyFont="1" applyBorder="1" applyAlignment="1">
      <alignment horizontal="right" vertical="center"/>
    </xf>
    <xf numFmtId="0" fontId="26" fillId="0" borderId="0" xfId="115" applyFont="1" applyAlignment="1">
      <alignment horizontal="center"/>
    </xf>
    <xf numFmtId="0" fontId="26" fillId="0" borderId="50" xfId="115" applyFont="1" applyBorder="1" applyAlignment="1">
      <alignment horizontal="center" vertical="center"/>
    </xf>
    <xf numFmtId="49" fontId="26" fillId="0" borderId="14" xfId="115" applyNumberFormat="1" applyFont="1" applyBorder="1" applyAlignment="1">
      <alignment horizontal="center" vertical="center"/>
    </xf>
    <xf numFmtId="0" fontId="26" fillId="0" borderId="14" xfId="115" applyFont="1" applyBorder="1" applyAlignment="1">
      <alignment horizontal="left"/>
    </xf>
    <xf numFmtId="4" fontId="26" fillId="0" borderId="37" xfId="115" applyNumberFormat="1" applyFont="1" applyBorder="1" applyAlignment="1">
      <alignment horizontal="right" vertical="center"/>
    </xf>
    <xf numFmtId="4" fontId="26" fillId="0" borderId="0" xfId="115" applyNumberFormat="1" applyFont="1" applyAlignment="1">
      <alignment horizontal="center"/>
    </xf>
    <xf numFmtId="4" fontId="26" fillId="0" borderId="37" xfId="115" applyNumberFormat="1" applyFont="1" applyBorder="1" applyAlignment="1">
      <alignment vertical="center"/>
    </xf>
    <xf numFmtId="0" fontId="26" fillId="0" borderId="14" xfId="115" applyFont="1" applyBorder="1" applyAlignment="1">
      <alignment horizontal="left" vertical="center" wrapText="1"/>
    </xf>
    <xf numFmtId="0" fontId="26" fillId="0" borderId="14" xfId="115" applyFont="1" applyBorder="1" applyAlignment="1">
      <alignment horizontal="right" vertical="center"/>
    </xf>
    <xf numFmtId="0" fontId="26" fillId="0" borderId="58" xfId="115" applyFont="1" applyBorder="1" applyAlignment="1">
      <alignment horizontal="center" vertical="center"/>
    </xf>
    <xf numFmtId="0" fontId="19" fillId="0" borderId="0" xfId="115" applyAlignment="1">
      <alignment horizontal="center"/>
    </xf>
    <xf numFmtId="49" fontId="26" fillId="0" borderId="15" xfId="115" applyNumberFormat="1" applyFont="1" applyBorder="1" applyAlignment="1">
      <alignment horizontal="center" vertical="center"/>
    </xf>
    <xf numFmtId="0" fontId="26" fillId="0" borderId="15" xfId="115" applyFont="1" applyBorder="1" applyAlignment="1">
      <alignment horizontal="left" vertical="center" wrapText="1"/>
    </xf>
    <xf numFmtId="4" fontId="26" fillId="0" borderId="15" xfId="115" applyNumberFormat="1" applyFont="1" applyBorder="1" applyAlignment="1">
      <alignment horizontal="right" vertical="center"/>
    </xf>
    <xf numFmtId="4" fontId="26" fillId="0" borderId="36" xfId="115" applyNumberFormat="1" applyFont="1" applyBorder="1" applyAlignment="1">
      <alignment horizontal="right" vertical="center"/>
    </xf>
    <xf numFmtId="0" fontId="26" fillId="0" borderId="77" xfId="115" applyFont="1" applyBorder="1" applyAlignment="1">
      <alignment horizontal="center" vertical="center"/>
    </xf>
    <xf numFmtId="49" fontId="26" fillId="0" borderId="17" xfId="115" applyNumberFormat="1" applyFont="1" applyBorder="1" applyAlignment="1">
      <alignment horizontal="center" vertical="center"/>
    </xf>
    <xf numFmtId="0" fontId="26" fillId="0" borderId="17" xfId="115" applyFont="1" applyBorder="1" applyAlignment="1">
      <alignment horizontal="left" vertical="center" wrapText="1"/>
    </xf>
    <xf numFmtId="4" fontId="26" fillId="0" borderId="17" xfId="115" applyNumberFormat="1" applyFont="1" applyBorder="1" applyAlignment="1">
      <alignment horizontal="right" vertical="center"/>
    </xf>
    <xf numFmtId="4" fontId="26" fillId="0" borderId="41" xfId="115" applyNumberFormat="1" applyFont="1" applyBorder="1" applyAlignment="1">
      <alignment horizontal="right" vertical="center"/>
    </xf>
    <xf numFmtId="0" fontId="26" fillId="0" borderId="0" xfId="115" applyFont="1" applyAlignment="1">
      <alignment horizontal="left" vertical="center" wrapText="1"/>
    </xf>
    <xf numFmtId="4" fontId="26" fillId="0" borderId="0" xfId="115" applyNumberFormat="1" applyFont="1"/>
    <xf numFmtId="0" fontId="26" fillId="0" borderId="31" xfId="115" applyFont="1" applyBorder="1" applyAlignment="1">
      <alignment horizontal="left" vertical="center" wrapText="1"/>
    </xf>
    <xf numFmtId="4" fontId="26" fillId="0" borderId="31" xfId="115" applyNumberFormat="1" applyFont="1" applyBorder="1"/>
    <xf numFmtId="4" fontId="96" fillId="0" borderId="31" xfId="115" applyNumberFormat="1" applyFont="1" applyBorder="1" applyAlignment="1">
      <alignment vertical="center"/>
    </xf>
    <xf numFmtId="0" fontId="96" fillId="0" borderId="32" xfId="115" applyFont="1" applyBorder="1" applyAlignment="1">
      <alignment vertical="center"/>
    </xf>
    <xf numFmtId="4" fontId="26" fillId="0" borderId="14" xfId="115" applyNumberFormat="1" applyFont="1" applyBorder="1"/>
    <xf numFmtId="4" fontId="96" fillId="0" borderId="14" xfId="115" applyNumberFormat="1" applyFont="1" applyBorder="1" applyAlignment="1">
      <alignment vertical="center"/>
    </xf>
    <xf numFmtId="4" fontId="96" fillId="0" borderId="37" xfId="115" applyNumberFormat="1" applyFont="1" applyBorder="1" applyAlignment="1">
      <alignment vertical="center"/>
    </xf>
    <xf numFmtId="4" fontId="96" fillId="0" borderId="15" xfId="115" applyNumberFormat="1" applyFont="1" applyBorder="1" applyAlignment="1">
      <alignment vertical="center"/>
    </xf>
    <xf numFmtId="4" fontId="96" fillId="0" borderId="36" xfId="115" applyNumberFormat="1" applyFont="1" applyBorder="1" applyAlignment="1">
      <alignment vertical="center"/>
    </xf>
    <xf numFmtId="0" fontId="26" fillId="0" borderId="16" xfId="115" applyFont="1" applyBorder="1" applyAlignment="1">
      <alignment horizontal="left" vertical="center" wrapText="1"/>
    </xf>
    <xf numFmtId="4" fontId="26" fillId="0" borderId="37" xfId="115" applyNumberFormat="1" applyFont="1" applyBorder="1"/>
    <xf numFmtId="4" fontId="26" fillId="0" borderId="15" xfId="115" applyNumberFormat="1" applyFont="1" applyBorder="1"/>
    <xf numFmtId="0" fontId="26" fillId="0" borderId="38" xfId="115" applyFont="1" applyBorder="1" applyAlignment="1">
      <alignment horizontal="center" vertical="center"/>
    </xf>
    <xf numFmtId="49" fontId="26" fillId="0" borderId="25" xfId="115" applyNumberFormat="1" applyFont="1" applyBorder="1" applyAlignment="1">
      <alignment horizontal="center" vertical="center"/>
    </xf>
    <xf numFmtId="0" fontId="26" fillId="0" borderId="66" xfId="115" applyFont="1" applyBorder="1" applyAlignment="1">
      <alignment horizontal="left" vertical="center" wrapText="1"/>
    </xf>
    <xf numFmtId="4" fontId="26" fillId="0" borderId="78" xfId="115" applyNumberFormat="1" applyFont="1" applyBorder="1" applyAlignment="1">
      <alignment vertical="center"/>
    </xf>
    <xf numFmtId="4" fontId="26" fillId="0" borderId="25" xfId="115" applyNumberFormat="1" applyFont="1" applyBorder="1"/>
    <xf numFmtId="4" fontId="96" fillId="0" borderId="25" xfId="115" applyNumberFormat="1" applyFont="1" applyBorder="1" applyAlignment="1">
      <alignment vertical="center"/>
    </xf>
    <xf numFmtId="4" fontId="96" fillId="0" borderId="39" xfId="115" applyNumberFormat="1" applyFont="1" applyBorder="1" applyAlignment="1">
      <alignment vertical="center"/>
    </xf>
    <xf numFmtId="0" fontId="21" fillId="49" borderId="49" xfId="115" applyFont="1" applyFill="1" applyBorder="1" applyAlignment="1">
      <alignment horizontal="left" vertical="center"/>
    </xf>
    <xf numFmtId="0" fontId="26" fillId="49" borderId="72" xfId="115" applyFont="1" applyFill="1" applyBorder="1" applyAlignment="1">
      <alignment horizontal="left" vertical="center"/>
    </xf>
    <xf numFmtId="0" fontId="21" fillId="49" borderId="72" xfId="115" applyFont="1" applyFill="1" applyBorder="1" applyAlignment="1">
      <alignment horizontal="left" vertical="center"/>
    </xf>
    <xf numFmtId="4" fontId="21" fillId="49" borderId="31" xfId="115" applyNumberFormat="1" applyFont="1" applyFill="1" applyBorder="1" applyAlignment="1">
      <alignment vertical="center"/>
    </xf>
    <xf numFmtId="4" fontId="21" fillId="49" borderId="32" xfId="115" applyNumberFormat="1" applyFont="1" applyFill="1" applyBorder="1" applyAlignment="1">
      <alignment vertical="center"/>
    </xf>
    <xf numFmtId="1" fontId="26" fillId="0" borderId="0" xfId="115" applyNumberFormat="1" applyFont="1" applyAlignment="1">
      <alignment vertical="center"/>
    </xf>
    <xf numFmtId="0" fontId="26" fillId="49" borderId="24" xfId="115" applyFont="1" applyFill="1" applyBorder="1" applyAlignment="1">
      <alignment horizontal="left" vertical="center"/>
    </xf>
    <xf numFmtId="0" fontId="26" fillId="49" borderId="65" xfId="115" applyFont="1" applyFill="1" applyBorder="1" applyAlignment="1">
      <alignment horizontal="left" vertical="center"/>
    </xf>
    <xf numFmtId="4" fontId="26" fillId="49" borderId="25" xfId="115" applyNumberFormat="1" applyFont="1" applyFill="1" applyBorder="1" applyAlignment="1">
      <alignment vertical="center"/>
    </xf>
    <xf numFmtId="4" fontId="26" fillId="49" borderId="39" xfId="115" applyNumberFormat="1" applyFont="1" applyFill="1" applyBorder="1" applyAlignment="1">
      <alignment vertical="center"/>
    </xf>
    <xf numFmtId="0" fontId="26" fillId="0" borderId="31" xfId="115" applyFont="1" applyBorder="1" applyAlignment="1">
      <alignment horizontal="center" vertical="center"/>
    </xf>
    <xf numFmtId="0" fontId="26" fillId="0" borderId="31" xfId="115" applyFont="1" applyBorder="1" applyAlignment="1">
      <alignment vertical="center"/>
    </xf>
    <xf numFmtId="0" fontId="82" fillId="0" borderId="14" xfId="115" applyFont="1" applyBorder="1" applyAlignment="1">
      <alignment horizontal="center" vertical="center"/>
    </xf>
    <xf numFmtId="4" fontId="82" fillId="0" borderId="31" xfId="115" applyNumberFormat="1" applyFont="1" applyBorder="1" applyAlignment="1">
      <alignment vertical="center"/>
    </xf>
    <xf numFmtId="4" fontId="82" fillId="0" borderId="32" xfId="115" applyNumberFormat="1" applyFont="1" applyBorder="1" applyAlignment="1">
      <alignment vertical="center"/>
    </xf>
    <xf numFmtId="1" fontId="137" fillId="0" borderId="0" xfId="115" applyNumberFormat="1" applyFont="1" applyAlignment="1">
      <alignment horizontal="right" vertical="center"/>
    </xf>
    <xf numFmtId="14" fontId="26" fillId="0" borderId="0" xfId="115" applyNumberFormat="1" applyFont="1" applyAlignment="1">
      <alignment vertical="center"/>
    </xf>
    <xf numFmtId="0" fontId="26" fillId="0" borderId="15" xfId="115" applyFont="1" applyBorder="1" applyAlignment="1">
      <alignment horizontal="center" vertical="center"/>
    </xf>
    <xf numFmtId="0" fontId="26" fillId="0" borderId="60" xfId="115" applyFont="1" applyBorder="1" applyAlignment="1">
      <alignment vertical="center"/>
    </xf>
    <xf numFmtId="4" fontId="82" fillId="0" borderId="61" xfId="115" applyNumberFormat="1" applyFont="1" applyBorder="1" applyAlignment="1">
      <alignment horizontal="right" vertical="center"/>
    </xf>
    <xf numFmtId="4" fontId="127" fillId="0" borderId="15" xfId="115" applyNumberFormat="1" applyFont="1" applyBorder="1" applyAlignment="1">
      <alignment horizontal="right" vertical="center"/>
    </xf>
    <xf numFmtId="4" fontId="136" fillId="0" borderId="15" xfId="115" applyNumberFormat="1" applyFont="1" applyBorder="1" applyAlignment="1">
      <alignment vertical="center"/>
    </xf>
    <xf numFmtId="4" fontId="136" fillId="0" borderId="36" xfId="115" applyNumberFormat="1" applyFont="1" applyBorder="1" applyAlignment="1">
      <alignment vertical="center"/>
    </xf>
    <xf numFmtId="0" fontId="26" fillId="0" borderId="14" xfId="115" applyFont="1" applyBorder="1" applyAlignment="1">
      <alignment horizontal="center" vertical="center"/>
    </xf>
    <xf numFmtId="0" fontId="26" fillId="0" borderId="16" xfId="115" applyFont="1" applyBorder="1" applyAlignment="1">
      <alignment vertical="center"/>
    </xf>
    <xf numFmtId="4" fontId="82" fillId="0" borderId="63" xfId="115" applyNumberFormat="1" applyFont="1" applyBorder="1" applyAlignment="1">
      <alignment horizontal="right" vertical="center"/>
    </xf>
    <xf numFmtId="4" fontId="136" fillId="0" borderId="14" xfId="115" applyNumberFormat="1" applyFont="1" applyBorder="1" applyAlignment="1">
      <alignment vertical="center"/>
    </xf>
    <xf numFmtId="4" fontId="136" fillId="0" borderId="37" xfId="115" applyNumberFormat="1" applyFont="1" applyBorder="1" applyAlignment="1">
      <alignment vertical="center"/>
    </xf>
    <xf numFmtId="0" fontId="86" fillId="0" borderId="0" xfId="115" applyFont="1" applyAlignment="1">
      <alignment vertical="center"/>
    </xf>
    <xf numFmtId="0" fontId="26" fillId="0" borderId="14" xfId="115" applyFont="1" applyBorder="1" applyAlignment="1">
      <alignment vertical="center"/>
    </xf>
    <xf numFmtId="4" fontId="82" fillId="0" borderId="14" xfId="115" applyNumberFormat="1" applyFont="1" applyBorder="1" applyAlignment="1">
      <alignment horizontal="right" vertical="center"/>
    </xf>
    <xf numFmtId="0" fontId="26" fillId="0" borderId="16" xfId="115" applyFont="1" applyBorder="1" applyAlignment="1">
      <alignment horizontal="left" vertical="center"/>
    </xf>
    <xf numFmtId="0" fontId="26" fillId="0" borderId="34" xfId="115" applyFont="1" applyBorder="1" applyAlignment="1">
      <alignment horizontal="center" vertical="center"/>
    </xf>
    <xf numFmtId="0" fontId="26" fillId="0" borderId="62" xfId="115" applyFont="1" applyBorder="1" applyAlignment="1">
      <alignment vertical="center"/>
    </xf>
    <xf numFmtId="4" fontId="82" fillId="0" borderId="99" xfId="115" applyNumberFormat="1" applyFont="1" applyBorder="1" applyAlignment="1">
      <alignment horizontal="right" vertical="center"/>
    </xf>
    <xf numFmtId="4" fontId="136" fillId="0" borderId="34" xfId="115" applyNumberFormat="1" applyFont="1" applyBorder="1" applyAlignment="1">
      <alignment vertical="center"/>
    </xf>
    <xf numFmtId="4" fontId="136" fillId="0" borderId="35" xfId="115" applyNumberFormat="1" applyFont="1" applyBorder="1" applyAlignment="1">
      <alignment vertical="center"/>
    </xf>
    <xf numFmtId="4" fontId="21" fillId="49" borderId="72" xfId="115" applyNumberFormat="1" applyFont="1" applyFill="1" applyBorder="1" applyAlignment="1">
      <alignment vertical="center"/>
    </xf>
    <xf numFmtId="4" fontId="21" fillId="49" borderId="73" xfId="115" applyNumberFormat="1" applyFont="1" applyFill="1" applyBorder="1" applyAlignment="1">
      <alignment vertical="center"/>
    </xf>
    <xf numFmtId="4" fontId="25" fillId="0" borderId="0" xfId="115" applyNumberFormat="1" applyFont="1" applyAlignment="1">
      <alignment horizontal="center"/>
    </xf>
    <xf numFmtId="4" fontId="26" fillId="49" borderId="65" xfId="115" applyNumberFormat="1" applyFont="1" applyFill="1" applyBorder="1" applyAlignment="1">
      <alignment vertical="center"/>
    </xf>
    <xf numFmtId="4" fontId="26" fillId="49" borderId="66" xfId="115" applyNumberFormat="1" applyFont="1" applyFill="1" applyBorder="1" applyAlignment="1">
      <alignment vertical="center"/>
    </xf>
    <xf numFmtId="0" fontId="26" fillId="0" borderId="0" xfId="115" applyFont="1" applyAlignment="1">
      <alignment horizontal="left" vertical="center"/>
    </xf>
    <xf numFmtId="4" fontId="55" fillId="0" borderId="0" xfId="115" applyNumberFormat="1" applyFont="1" applyAlignment="1">
      <alignment horizontal="left" vertical="center"/>
    </xf>
    <xf numFmtId="0" fontId="56" fillId="0" borderId="29" xfId="115" applyFont="1" applyBorder="1" applyAlignment="1">
      <alignment horizontal="center" vertical="center"/>
    </xf>
    <xf numFmtId="0" fontId="26" fillId="0" borderId="33" xfId="115" applyFont="1" applyBorder="1" applyAlignment="1">
      <alignment horizontal="center" vertical="center"/>
    </xf>
    <xf numFmtId="14" fontId="56" fillId="0" borderId="33" xfId="115" applyNumberFormat="1" applyFont="1" applyBorder="1" applyAlignment="1">
      <alignment horizontal="center" vertical="center"/>
    </xf>
    <xf numFmtId="0" fontId="56" fillId="0" borderId="33" xfId="115" applyFont="1" applyBorder="1" applyAlignment="1">
      <alignment horizontal="center" vertical="center"/>
    </xf>
    <xf numFmtId="4" fontId="26" fillId="0" borderId="40" xfId="115" applyNumberFormat="1" applyFont="1" applyBorder="1" applyAlignment="1">
      <alignment vertical="center"/>
    </xf>
    <xf numFmtId="0" fontId="21" fillId="49" borderId="53" xfId="115" applyFont="1" applyFill="1" applyBorder="1" applyAlignment="1">
      <alignment horizontal="left" vertical="center"/>
    </xf>
    <xf numFmtId="0" fontId="26" fillId="49" borderId="0" xfId="115" applyFont="1" applyFill="1" applyAlignment="1">
      <alignment vertical="center"/>
    </xf>
    <xf numFmtId="0" fontId="26" fillId="0" borderId="72" xfId="115" applyFont="1" applyBorder="1" applyAlignment="1">
      <alignment horizontal="center" vertical="center"/>
    </xf>
    <xf numFmtId="14" fontId="19" fillId="0" borderId="0" xfId="115" applyNumberFormat="1" applyAlignment="1">
      <alignment vertical="center"/>
    </xf>
    <xf numFmtId="0" fontId="26" fillId="0" borderId="43" xfId="115" applyFont="1" applyBorder="1" applyAlignment="1">
      <alignment horizontal="center" vertical="center"/>
    </xf>
    <xf numFmtId="0" fontId="26" fillId="0" borderId="45" xfId="115" applyFont="1" applyBorder="1" applyAlignment="1">
      <alignment horizontal="center" vertical="center"/>
    </xf>
    <xf numFmtId="0" fontId="26" fillId="0" borderId="47" xfId="115" applyFont="1" applyBorder="1" applyAlignment="1">
      <alignment horizontal="center" vertical="center"/>
    </xf>
    <xf numFmtId="0" fontId="21" fillId="49" borderId="58" xfId="115" applyFont="1" applyFill="1" applyBorder="1" applyAlignment="1">
      <alignment horizontal="left" vertical="center"/>
    </xf>
    <xf numFmtId="0" fontId="21" fillId="49" borderId="15" xfId="115" applyFont="1" applyFill="1" applyBorder="1" applyAlignment="1">
      <alignment horizontal="left" vertical="center"/>
    </xf>
    <xf numFmtId="4" fontId="21" fillId="49" borderId="15" xfId="115" applyNumberFormat="1" applyFont="1" applyFill="1" applyBorder="1" applyAlignment="1">
      <alignment vertical="center"/>
    </xf>
    <xf numFmtId="4" fontId="21" fillId="49" borderId="36" xfId="115" applyNumberFormat="1" applyFont="1" applyFill="1" applyBorder="1" applyAlignment="1">
      <alignment vertical="center"/>
    </xf>
    <xf numFmtId="0" fontId="26" fillId="49" borderId="38" xfId="115" applyFont="1" applyFill="1" applyBorder="1" applyAlignment="1">
      <alignment horizontal="left" vertical="center"/>
    </xf>
    <xf numFmtId="0" fontId="26" fillId="49" borderId="25" xfId="115" applyFont="1" applyFill="1" applyBorder="1" applyAlignment="1">
      <alignment horizontal="left" vertical="center"/>
    </xf>
    <xf numFmtId="0" fontId="56" fillId="0" borderId="76" xfId="115" applyFont="1" applyBorder="1" applyAlignment="1">
      <alignment horizontal="center" vertical="center"/>
    </xf>
    <xf numFmtId="0" fontId="56" fillId="0" borderId="34" xfId="115" applyFont="1" applyBorder="1" applyAlignment="1">
      <alignment horizontal="left" vertical="center"/>
    </xf>
    <xf numFmtId="14" fontId="127" fillId="0" borderId="34" xfId="115" applyNumberFormat="1" applyFont="1" applyBorder="1" applyAlignment="1">
      <alignment horizontal="center" vertical="center"/>
    </xf>
    <xf numFmtId="0" fontId="127" fillId="0" borderId="34" xfId="115" applyFont="1" applyBorder="1" applyAlignment="1">
      <alignment horizontal="center" vertical="center"/>
    </xf>
    <xf numFmtId="4" fontId="82" fillId="0" borderId="17" xfId="115" applyNumberFormat="1" applyFont="1" applyBorder="1" applyAlignment="1">
      <alignment vertical="center"/>
    </xf>
    <xf numFmtId="4" fontId="82" fillId="0" borderId="34" xfId="115" applyNumberFormat="1" applyFont="1" applyBorder="1" applyAlignment="1">
      <alignment vertical="center"/>
    </xf>
    <xf numFmtId="4" fontId="82" fillId="0" borderId="35" xfId="115" applyNumberFormat="1" applyFont="1" applyBorder="1" applyAlignment="1">
      <alignment vertical="center"/>
    </xf>
    <xf numFmtId="0" fontId="21" fillId="49" borderId="24" xfId="115" applyFont="1" applyFill="1" applyBorder="1" applyAlignment="1">
      <alignment horizontal="left" vertical="center"/>
    </xf>
    <xf numFmtId="0" fontId="21" fillId="49" borderId="65" xfId="115" applyFont="1" applyFill="1" applyBorder="1" applyAlignment="1">
      <alignment horizontal="left" vertical="center"/>
    </xf>
    <xf numFmtId="0" fontId="21" fillId="49" borderId="78" xfId="115" applyFont="1" applyFill="1" applyBorder="1" applyAlignment="1">
      <alignment horizontal="left" vertical="center"/>
    </xf>
    <xf numFmtId="14" fontId="127" fillId="0" borderId="14" xfId="115" applyNumberFormat="1" applyFont="1" applyBorder="1" applyAlignment="1">
      <alignment horizontal="center" vertical="center"/>
    </xf>
    <xf numFmtId="0" fontId="127" fillId="0" borderId="14" xfId="115" applyFont="1" applyBorder="1" applyAlignment="1">
      <alignment horizontal="center" vertical="center"/>
    </xf>
    <xf numFmtId="1" fontId="108" fillId="0" borderId="0" xfId="115" applyNumberFormat="1" applyFont="1" applyAlignment="1">
      <alignment horizontal="left" vertical="center"/>
    </xf>
    <xf numFmtId="0" fontId="26" fillId="0" borderId="76" xfId="115" applyFont="1" applyBorder="1" applyAlignment="1">
      <alignment horizontal="center" vertical="center"/>
    </xf>
    <xf numFmtId="0" fontId="26" fillId="0" borderId="34" xfId="115" applyFont="1" applyBorder="1" applyAlignment="1">
      <alignment vertical="center"/>
    </xf>
    <xf numFmtId="4" fontId="82" fillId="0" borderId="14" xfId="115" applyNumberFormat="1" applyFont="1" applyBorder="1" applyAlignment="1">
      <alignment vertical="center"/>
    </xf>
    <xf numFmtId="4" fontId="82" fillId="0" borderId="37" xfId="115" applyNumberFormat="1" applyFont="1" applyBorder="1" applyAlignment="1">
      <alignment vertical="center"/>
    </xf>
    <xf numFmtId="0" fontId="21" fillId="49" borderId="56" xfId="115" applyFont="1" applyFill="1" applyBorder="1" applyAlignment="1">
      <alignment vertical="center"/>
    </xf>
    <xf numFmtId="0" fontId="21" fillId="49" borderId="57" xfId="115" applyFont="1" applyFill="1" applyBorder="1" applyAlignment="1">
      <alignment horizontal="center" vertical="center"/>
    </xf>
    <xf numFmtId="0" fontId="26" fillId="49" borderId="65" xfId="115" applyFont="1" applyFill="1" applyBorder="1" applyAlignment="1">
      <alignment horizontal="center" vertical="center"/>
    </xf>
    <xf numFmtId="0" fontId="26" fillId="49" borderId="78" xfId="115" applyFont="1" applyFill="1" applyBorder="1" applyAlignment="1">
      <alignment horizontal="left" vertical="center"/>
    </xf>
    <xf numFmtId="0" fontId="21" fillId="48" borderId="49" xfId="115" applyFont="1" applyFill="1" applyBorder="1" applyAlignment="1">
      <alignment vertical="center"/>
    </xf>
    <xf numFmtId="0" fontId="21" fillId="48" borderId="72" xfId="115" applyFont="1" applyFill="1" applyBorder="1" applyAlignment="1">
      <alignment horizontal="center" vertical="center"/>
    </xf>
    <xf numFmtId="0" fontId="21" fillId="48" borderId="72" xfId="115" applyFont="1" applyFill="1" applyBorder="1" applyAlignment="1">
      <alignment vertical="center"/>
    </xf>
    <xf numFmtId="4" fontId="21" fillId="48" borderId="31" xfId="115" applyNumberFormat="1" applyFont="1" applyFill="1" applyBorder="1" applyAlignment="1">
      <alignment horizontal="right" vertical="center"/>
    </xf>
    <xf numFmtId="4" fontId="21" fillId="48" borderId="32" xfId="115" applyNumberFormat="1" applyFont="1" applyFill="1" applyBorder="1" applyAlignment="1">
      <alignment horizontal="right" vertical="center"/>
    </xf>
    <xf numFmtId="0" fontId="26" fillId="48" borderId="24" xfId="115" applyFont="1" applyFill="1" applyBorder="1" applyAlignment="1">
      <alignment vertical="center"/>
    </xf>
    <xf numFmtId="0" fontId="26" fillId="48" borderId="65" xfId="115" applyFont="1" applyFill="1" applyBorder="1" applyAlignment="1">
      <alignment horizontal="center" vertical="center"/>
    </xf>
    <xf numFmtId="0" fontId="26" fillId="48" borderId="65" xfId="115" applyFont="1" applyFill="1" applyBorder="1" applyAlignment="1">
      <alignment vertical="center"/>
    </xf>
    <xf numFmtId="0" fontId="56" fillId="48" borderId="65" xfId="115" applyFont="1" applyFill="1" applyBorder="1" applyAlignment="1">
      <alignment vertical="center"/>
    </xf>
    <xf numFmtId="0" fontId="56" fillId="48" borderId="65" xfId="115" applyFont="1" applyFill="1" applyBorder="1" applyAlignment="1">
      <alignment horizontal="center" vertical="center"/>
    </xf>
    <xf numFmtId="4" fontId="26" fillId="48" borderId="25" xfId="115" applyNumberFormat="1" applyFont="1" applyFill="1" applyBorder="1" applyAlignment="1">
      <alignment vertical="center"/>
    </xf>
    <xf numFmtId="4" fontId="26" fillId="48" borderId="39" xfId="115" applyNumberFormat="1" applyFont="1" applyFill="1" applyBorder="1" applyAlignment="1">
      <alignment vertical="center"/>
    </xf>
    <xf numFmtId="0" fontId="19" fillId="0" borderId="0" xfId="115" applyAlignment="1">
      <alignment horizontal="left" vertical="top" wrapText="1"/>
    </xf>
    <xf numFmtId="4" fontId="128" fillId="0" borderId="0" xfId="115" applyNumberFormat="1" applyFont="1"/>
    <xf numFmtId="4" fontId="20" fillId="0" borderId="0" xfId="115" applyNumberFormat="1" applyFont="1"/>
    <xf numFmtId="4" fontId="22" fillId="0" borderId="0" xfId="115" applyNumberFormat="1" applyFont="1"/>
    <xf numFmtId="0" fontId="26" fillId="0" borderId="0" xfId="48" applyFont="1"/>
    <xf numFmtId="0" fontId="26" fillId="0" borderId="0" xfId="48" applyFont="1" applyAlignment="1">
      <alignment horizontal="right"/>
    </xf>
    <xf numFmtId="49" fontId="26" fillId="0" borderId="0" xfId="48" applyNumberFormat="1" applyFont="1"/>
    <xf numFmtId="0" fontId="26" fillId="0" borderId="58" xfId="48" applyFont="1" applyBorder="1" applyAlignment="1">
      <alignment horizontal="center" vertical="center" wrapText="1"/>
    </xf>
    <xf numFmtId="49" fontId="26" fillId="0" borderId="60" xfId="48" applyNumberFormat="1" applyFont="1" applyBorder="1" applyAlignment="1">
      <alignment horizontal="center" vertical="center" wrapText="1"/>
    </xf>
    <xf numFmtId="2" fontId="26" fillId="0" borderId="60" xfId="48" applyNumberFormat="1" applyFont="1" applyBorder="1" applyAlignment="1">
      <alignment horizontal="center" vertical="center" wrapText="1"/>
    </xf>
    <xf numFmtId="4" fontId="54" fillId="0" borderId="14" xfId="855" applyNumberFormat="1" applyFont="1" applyBorder="1" applyAlignment="1">
      <alignment vertical="center"/>
    </xf>
    <xf numFmtId="4" fontId="54" fillId="0" borderId="37" xfId="855" applyNumberFormat="1" applyFont="1" applyBorder="1" applyAlignment="1">
      <alignment vertical="center"/>
    </xf>
    <xf numFmtId="49" fontId="26" fillId="0" borderId="0" xfId="48" applyNumberFormat="1" applyFont="1" applyAlignment="1">
      <alignment vertical="center"/>
    </xf>
    <xf numFmtId="0" fontId="26" fillId="0" borderId="0" xfId="48" applyFont="1" applyAlignment="1">
      <alignment vertical="center"/>
    </xf>
    <xf numFmtId="0" fontId="26" fillId="0" borderId="50" xfId="48" applyFont="1" applyBorder="1" applyAlignment="1">
      <alignment horizontal="center" vertical="center" wrapText="1"/>
    </xf>
    <xf numFmtId="49" fontId="26" fillId="0" borderId="16" xfId="48" applyNumberFormat="1" applyFont="1" applyBorder="1" applyAlignment="1">
      <alignment horizontal="center" vertical="center" wrapText="1"/>
    </xf>
    <xf numFmtId="49" fontId="26" fillId="0" borderId="62" xfId="48" applyNumberFormat="1" applyFont="1" applyBorder="1" applyAlignment="1">
      <alignment horizontal="center" vertical="center" wrapText="1"/>
    </xf>
    <xf numFmtId="49" fontId="26" fillId="0" borderId="14" xfId="48" applyNumberFormat="1" applyFont="1" applyBorder="1" applyAlignment="1">
      <alignment horizontal="center" vertical="center" wrapText="1"/>
    </xf>
    <xf numFmtId="2" fontId="26" fillId="0" borderId="16" xfId="48" applyNumberFormat="1" applyFont="1" applyBorder="1" applyAlignment="1">
      <alignment horizontal="center" vertical="center" wrapText="1"/>
    </xf>
    <xf numFmtId="0" fontId="26" fillId="50" borderId="0" xfId="48" applyFont="1" applyFill="1" applyAlignment="1">
      <alignment vertical="center"/>
    </xf>
    <xf numFmtId="2" fontId="26" fillId="0" borderId="14" xfId="48" applyNumberFormat="1" applyFont="1" applyBorder="1" applyAlignment="1">
      <alignment horizontal="center" vertical="center" wrapText="1"/>
    </xf>
    <xf numFmtId="49" fontId="26" fillId="0" borderId="15" xfId="48" applyNumberFormat="1" applyFont="1" applyBorder="1" applyAlignment="1">
      <alignment horizontal="center" vertical="center" wrapText="1"/>
    </xf>
    <xf numFmtId="4" fontId="54" fillId="0" borderId="15" xfId="855" applyNumberFormat="1" applyFont="1" applyBorder="1" applyAlignment="1">
      <alignment vertical="center"/>
    </xf>
    <xf numFmtId="4" fontId="54" fillId="0" borderId="36" xfId="855" applyNumberFormat="1" applyFont="1" applyBorder="1" applyAlignment="1">
      <alignment vertical="center"/>
    </xf>
    <xf numFmtId="0" fontId="26" fillId="50" borderId="0" xfId="48" applyFont="1" applyFill="1" applyAlignment="1">
      <alignment horizontal="center" vertical="center" wrapText="1"/>
    </xf>
    <xf numFmtId="0" fontId="26" fillId="50" borderId="0" xfId="48" applyFont="1" applyFill="1" applyAlignment="1">
      <alignment vertical="center" wrapText="1"/>
    </xf>
    <xf numFmtId="49" fontId="26" fillId="50" borderId="0" xfId="48" applyNumberFormat="1" applyFont="1" applyFill="1" applyAlignment="1">
      <alignment horizontal="center" vertical="center" wrapText="1"/>
    </xf>
    <xf numFmtId="2" fontId="26" fillId="50" borderId="0" xfId="48" applyNumberFormat="1" applyFont="1" applyFill="1" applyAlignment="1">
      <alignment horizontal="center" vertical="center" wrapText="1"/>
    </xf>
    <xf numFmtId="4" fontId="54" fillId="50" borderId="0" xfId="855" applyNumberFormat="1" applyFont="1" applyFill="1" applyAlignment="1">
      <alignment vertical="center"/>
    </xf>
    <xf numFmtId="49" fontId="26" fillId="50" borderId="0" xfId="48" applyNumberFormat="1" applyFont="1" applyFill="1" applyAlignment="1">
      <alignment vertical="center"/>
    </xf>
    <xf numFmtId="2" fontId="26" fillId="0" borderId="15" xfId="48" applyNumberFormat="1" applyFont="1" applyBorder="1" applyAlignment="1">
      <alignment horizontal="center" vertical="center" wrapText="1"/>
    </xf>
    <xf numFmtId="0" fontId="141" fillId="0" borderId="0" xfId="854" applyFont="1" applyAlignment="1">
      <alignment horizontal="center" vertical="center" wrapText="1"/>
    </xf>
    <xf numFmtId="4" fontId="26" fillId="0" borderId="0" xfId="48" applyNumberFormat="1" applyFont="1" applyAlignment="1">
      <alignment vertical="center"/>
    </xf>
    <xf numFmtId="0" fontId="26" fillId="0" borderId="100" xfId="48" applyFont="1" applyBorder="1" applyAlignment="1">
      <alignment horizontal="center" vertical="center" wrapText="1"/>
    </xf>
    <xf numFmtId="49" fontId="26" fillId="0" borderId="81" xfId="48" applyNumberFormat="1" applyFont="1" applyBorder="1" applyAlignment="1">
      <alignment horizontal="center" vertical="center" wrapText="1"/>
    </xf>
    <xf numFmtId="2" fontId="26" fillId="0" borderId="81" xfId="48" applyNumberFormat="1" applyFont="1" applyBorder="1" applyAlignment="1">
      <alignment horizontal="center" vertical="center" wrapText="1"/>
    </xf>
    <xf numFmtId="4" fontId="54" fillId="0" borderId="81" xfId="855" applyNumberFormat="1" applyFont="1" applyBorder="1" applyAlignment="1">
      <alignment vertical="center"/>
    </xf>
    <xf numFmtId="4" fontId="54" fillId="0" borderId="103" xfId="855" applyNumberFormat="1" applyFont="1" applyBorder="1" applyAlignment="1">
      <alignment vertical="center"/>
    </xf>
    <xf numFmtId="0" fontId="26" fillId="0" borderId="38" xfId="48" applyFont="1" applyBorder="1" applyAlignment="1">
      <alignment horizontal="center" vertical="center" wrapText="1"/>
    </xf>
    <xf numFmtId="4" fontId="142" fillId="0" borderId="25" xfId="855" applyNumberFormat="1" applyFont="1" applyBorder="1" applyAlignment="1">
      <alignment vertical="center"/>
    </xf>
    <xf numFmtId="4" fontId="142" fillId="0" borderId="39" xfId="855" applyNumberFormat="1" applyFont="1" applyBorder="1" applyAlignment="1">
      <alignment vertical="center"/>
    </xf>
    <xf numFmtId="0" fontId="25" fillId="0" borderId="0" xfId="111" applyFont="1"/>
    <xf numFmtId="0" fontId="26" fillId="0" borderId="15" xfId="131" applyFont="1" applyBorder="1" applyAlignment="1">
      <alignment horizontal="center" vertical="center"/>
    </xf>
    <xf numFmtId="49" fontId="26" fillId="0" borderId="15" xfId="131" applyNumberFormat="1" applyFont="1" applyBorder="1" applyAlignment="1">
      <alignment horizontal="center" vertical="center"/>
    </xf>
    <xf numFmtId="0" fontId="26" fillId="50" borderId="15" xfId="131" applyFont="1" applyFill="1" applyBorder="1" applyAlignment="1">
      <alignment horizontal="center" vertical="center"/>
    </xf>
    <xf numFmtId="0" fontId="26" fillId="0" borderId="15" xfId="131" applyFont="1" applyBorder="1" applyAlignment="1">
      <alignment vertical="center"/>
    </xf>
    <xf numFmtId="4" fontId="26" fillId="0" borderId="15" xfId="131" applyNumberFormat="1" applyFont="1" applyBorder="1" applyAlignment="1">
      <alignment horizontal="right"/>
    </xf>
    <xf numFmtId="4" fontId="26" fillId="0" borderId="15" xfId="131" applyNumberFormat="1" applyFont="1" applyBorder="1" applyAlignment="1">
      <alignment vertical="center"/>
    </xf>
    <xf numFmtId="0" fontId="26" fillId="0" borderId="14" xfId="131" applyFont="1" applyBorder="1" applyAlignment="1">
      <alignment horizontal="center" vertical="center"/>
    </xf>
    <xf numFmtId="49" fontId="26" fillId="0" borderId="14" xfId="131" applyNumberFormat="1" applyFont="1" applyBorder="1" applyAlignment="1">
      <alignment horizontal="center" vertical="center"/>
    </xf>
    <xf numFmtId="0" fontId="26" fillId="0" borderId="14" xfId="131" applyFont="1" applyBorder="1" applyAlignment="1">
      <alignment vertical="center" wrapText="1"/>
    </xf>
    <xf numFmtId="4" fontId="26" fillId="0" borderId="14" xfId="131" applyNumberFormat="1" applyFont="1" applyBorder="1" applyAlignment="1">
      <alignment horizontal="right"/>
    </xf>
    <xf numFmtId="4" fontId="26" fillId="0" borderId="14" xfId="131" applyNumberFormat="1" applyFont="1" applyBorder="1" applyAlignment="1">
      <alignment vertical="center"/>
    </xf>
    <xf numFmtId="49" fontId="26" fillId="0" borderId="14" xfId="131" applyNumberFormat="1" applyFont="1" applyBorder="1" applyAlignment="1">
      <alignment horizontal="center" vertical="center" wrapText="1"/>
    </xf>
    <xf numFmtId="4" fontId="26" fillId="82" borderId="14" xfId="131" applyNumberFormat="1" applyFont="1" applyFill="1" applyBorder="1" applyAlignment="1">
      <alignment vertical="center"/>
    </xf>
    <xf numFmtId="0" fontId="19" fillId="0" borderId="14" xfId="131" applyBorder="1" applyAlignment="1">
      <alignment horizontal="center" vertical="center"/>
    </xf>
    <xf numFmtId="49" fontId="19" fillId="0" borderId="14" xfId="131" applyNumberFormat="1" applyBorder="1" applyAlignment="1">
      <alignment horizontal="center" vertical="center"/>
    </xf>
    <xf numFmtId="0" fontId="19" fillId="50" borderId="15" xfId="131" applyFill="1" applyBorder="1" applyAlignment="1">
      <alignment horizontal="center" vertical="center"/>
    </xf>
    <xf numFmtId="0" fontId="19" fillId="0" borderId="14" xfId="131" applyBorder="1" applyAlignment="1">
      <alignment vertical="center" wrapText="1"/>
    </xf>
    <xf numFmtId="4" fontId="19" fillId="0" borderId="14" xfId="131" applyNumberFormat="1" applyBorder="1" applyAlignment="1">
      <alignment vertical="center"/>
    </xf>
    <xf numFmtId="4" fontId="19" fillId="82" borderId="14" xfId="131" applyNumberFormat="1" applyFill="1" applyBorder="1" applyAlignment="1">
      <alignment vertical="center"/>
    </xf>
    <xf numFmtId="4" fontId="21" fillId="0" borderId="15" xfId="131" applyNumberFormat="1" applyFont="1" applyBorder="1" applyAlignment="1">
      <alignment horizontal="right" vertical="center"/>
    </xf>
    <xf numFmtId="4" fontId="21" fillId="0" borderId="15" xfId="131" applyNumberFormat="1" applyFont="1" applyBorder="1" applyAlignment="1">
      <alignment vertical="center"/>
    </xf>
    <xf numFmtId="4" fontId="82" fillId="0" borderId="32" xfId="856" applyNumberFormat="1" applyFont="1" applyBorder="1" applyAlignment="1">
      <alignment vertical="center" wrapText="1"/>
    </xf>
    <xf numFmtId="4" fontId="82" fillId="0" borderId="41" xfId="856" applyNumberFormat="1" applyFont="1" applyBorder="1" applyAlignment="1">
      <alignment vertical="center" wrapText="1"/>
    </xf>
    <xf numFmtId="4" fontId="83" fillId="0" borderId="0" xfId="204" applyNumberFormat="1" applyFont="1" applyAlignment="1">
      <alignment horizontal="center" vertical="center"/>
    </xf>
    <xf numFmtId="0" fontId="109" fillId="52" borderId="14" xfId="151" applyFont="1" applyFill="1" applyBorder="1" applyAlignment="1">
      <alignment horizontal="left" vertical="center"/>
    </xf>
    <xf numFmtId="0" fontId="92" fillId="52" borderId="14" xfId="151" applyFont="1" applyFill="1" applyBorder="1" applyAlignment="1">
      <alignment horizontal="center" vertical="center" wrapText="1"/>
    </xf>
    <xf numFmtId="4" fontId="92" fillId="52" borderId="14" xfId="151" applyNumberFormat="1" applyFont="1" applyFill="1" applyBorder="1" applyAlignment="1">
      <alignment horizontal="center" vertical="center" wrapText="1"/>
    </xf>
    <xf numFmtId="4" fontId="82" fillId="0" borderId="0" xfId="785" applyNumberFormat="1" applyFont="1" applyAlignment="1">
      <alignment vertical="center"/>
    </xf>
    <xf numFmtId="0" fontId="22" fillId="94" borderId="14" xfId="0" applyFont="1" applyFill="1" applyBorder="1" applyAlignment="1">
      <alignment vertical="center" wrapText="1"/>
    </xf>
    <xf numFmtId="4" fontId="22" fillId="94" borderId="14" xfId="0" applyNumberFormat="1" applyFont="1" applyFill="1" applyBorder="1" applyAlignment="1">
      <alignment horizontal="right" vertical="center"/>
    </xf>
    <xf numFmtId="0" fontId="26" fillId="0" borderId="57" xfId="115" applyFont="1" applyBorder="1" applyAlignment="1">
      <alignment vertical="center"/>
    </xf>
    <xf numFmtId="14" fontId="56" fillId="0" borderId="14" xfId="115" applyNumberFormat="1" applyFont="1" applyBorder="1" applyAlignment="1">
      <alignment horizontal="center" vertical="center"/>
    </xf>
    <xf numFmtId="0" fontId="26" fillId="0" borderId="64" xfId="115" applyFont="1" applyBorder="1" applyAlignment="1">
      <alignment vertical="center"/>
    </xf>
    <xf numFmtId="0" fontId="26" fillId="0" borderId="70" xfId="115" applyFont="1" applyBorder="1" applyAlignment="1">
      <alignment vertical="center"/>
    </xf>
    <xf numFmtId="0" fontId="26" fillId="49" borderId="52" xfId="115" applyFont="1" applyFill="1" applyBorder="1" applyAlignment="1">
      <alignment horizontal="left" vertical="center"/>
    </xf>
    <xf numFmtId="0" fontId="26" fillId="49" borderId="0" xfId="115" applyFont="1" applyFill="1" applyAlignment="1">
      <alignment horizontal="left" vertical="center"/>
    </xf>
    <xf numFmtId="0" fontId="26" fillId="49" borderId="106" xfId="115" applyFont="1" applyFill="1" applyBorder="1" applyAlignment="1">
      <alignment vertical="center"/>
    </xf>
    <xf numFmtId="4" fontId="26" fillId="49" borderId="33" xfId="115" applyNumberFormat="1" applyFont="1" applyFill="1" applyBorder="1" applyAlignment="1">
      <alignment horizontal="right" vertical="center"/>
    </xf>
    <xf numFmtId="4" fontId="26" fillId="49" borderId="40" xfId="115" applyNumberFormat="1" applyFont="1" applyFill="1" applyBorder="1" applyAlignment="1">
      <alignment horizontal="right" vertical="center"/>
    </xf>
    <xf numFmtId="14" fontId="56" fillId="0" borderId="31" xfId="115" applyNumberFormat="1" applyFont="1" applyBorder="1" applyAlignment="1">
      <alignment horizontal="center" vertical="center"/>
    </xf>
    <xf numFmtId="14" fontId="56" fillId="0" borderId="17" xfId="115" applyNumberFormat="1" applyFont="1" applyBorder="1" applyAlignment="1">
      <alignment horizontal="center" vertical="center"/>
    </xf>
    <xf numFmtId="169" fontId="130" fillId="0" borderId="0" xfId="115" applyNumberFormat="1" applyFont="1" applyAlignment="1">
      <alignment vertical="center"/>
    </xf>
    <xf numFmtId="167" fontId="19" fillId="0" borderId="0" xfId="115" applyNumberFormat="1" applyAlignment="1">
      <alignment vertical="center"/>
    </xf>
    <xf numFmtId="4" fontId="26" fillId="0" borderId="32" xfId="115" applyNumberFormat="1" applyFont="1" applyBorder="1" applyAlignment="1">
      <alignment vertical="center"/>
    </xf>
    <xf numFmtId="4" fontId="26" fillId="0" borderId="17" xfId="115" applyNumberFormat="1" applyFont="1" applyBorder="1" applyAlignment="1">
      <alignment vertical="center"/>
    </xf>
    <xf numFmtId="4" fontId="26" fillId="0" borderId="41" xfId="115" applyNumberFormat="1" applyFont="1" applyBorder="1" applyAlignment="1">
      <alignment vertical="center"/>
    </xf>
    <xf numFmtId="0" fontId="26" fillId="0" borderId="0" xfId="0" applyFont="1" applyAlignment="1">
      <alignment horizontal="left" vertical="center"/>
    </xf>
    <xf numFmtId="0" fontId="20" fillId="0" borderId="34" xfId="785" applyFont="1" applyBorder="1" applyAlignment="1">
      <alignment horizontal="center" vertical="center"/>
    </xf>
    <xf numFmtId="0" fontId="20" fillId="0" borderId="34" xfId="785" applyFont="1" applyBorder="1" applyAlignment="1">
      <alignment vertical="center" wrapText="1"/>
    </xf>
    <xf numFmtId="4" fontId="20" fillId="0" borderId="34" xfId="785" applyNumberFormat="1" applyFont="1" applyBorder="1" applyAlignment="1">
      <alignment vertical="center"/>
    </xf>
    <xf numFmtId="0" fontId="132" fillId="0" borderId="34" xfId="784" applyFont="1" applyBorder="1" applyAlignment="1">
      <alignment horizontal="center" vertical="center"/>
    </xf>
    <xf numFmtId="0" fontId="94" fillId="57" borderId="34" xfId="784" applyFont="1" applyFill="1" applyBorder="1" applyAlignment="1">
      <alignment horizontal="left" vertical="center" wrapText="1"/>
    </xf>
    <xf numFmtId="4" fontId="110" fillId="57" borderId="34" xfId="784" applyNumberFormat="1" applyFont="1" applyFill="1" applyBorder="1" applyAlignment="1">
      <alignment horizontal="right" vertical="center"/>
    </xf>
    <xf numFmtId="0" fontId="93" fillId="53" borderId="15" xfId="784" applyFont="1" applyFill="1" applyBorder="1" applyAlignment="1">
      <alignment horizontal="left" vertical="center"/>
    </xf>
    <xf numFmtId="0" fontId="93" fillId="53" borderId="15" xfId="784" applyFont="1" applyFill="1" applyBorder="1" applyAlignment="1">
      <alignment vertical="center" wrapText="1"/>
    </xf>
    <xf numFmtId="4" fontId="93" fillId="53" borderId="15" xfId="784" applyNumberFormat="1" applyFont="1" applyFill="1" applyBorder="1" applyAlignment="1">
      <alignment horizontal="right" vertical="center"/>
    </xf>
    <xf numFmtId="0" fontId="56" fillId="0" borderId="13" xfId="115" applyFont="1" applyBorder="1" applyAlignment="1">
      <alignment horizontal="center" vertical="center"/>
    </xf>
    <xf numFmtId="0" fontId="56" fillId="0" borderId="14" xfId="115" applyFont="1" applyBorder="1" applyAlignment="1">
      <alignment horizontal="center" vertical="center"/>
    </xf>
    <xf numFmtId="0" fontId="56" fillId="0" borderId="17" xfId="115" applyFont="1" applyBorder="1" applyAlignment="1">
      <alignment horizontal="center" vertical="center"/>
    </xf>
    <xf numFmtId="0" fontId="108" fillId="0" borderId="0" xfId="115" applyFont="1" applyAlignment="1">
      <alignment vertical="top"/>
    </xf>
    <xf numFmtId="0" fontId="89" fillId="0" borderId="0" xfId="115" applyFont="1" applyAlignment="1">
      <alignment vertical="top" wrapText="1"/>
    </xf>
    <xf numFmtId="0" fontId="83" fillId="0" borderId="14" xfId="115" applyFont="1" applyBorder="1" applyAlignment="1">
      <alignment horizontal="center" vertical="center"/>
    </xf>
    <xf numFmtId="0" fontId="61" fillId="0" borderId="0" xfId="0" applyFont="1" applyAlignment="1">
      <alignment horizontal="center"/>
    </xf>
    <xf numFmtId="0" fontId="57" fillId="0" borderId="0" xfId="0" applyFont="1" applyAlignment="1">
      <alignment horizontal="center"/>
    </xf>
    <xf numFmtId="0" fontId="62" fillId="0" borderId="0" xfId="0" applyFont="1" applyAlignment="1">
      <alignment horizontal="center"/>
    </xf>
    <xf numFmtId="49" fontId="59" fillId="0" borderId="0" xfId="0" applyNumberFormat="1" applyFont="1" applyAlignment="1">
      <alignment horizontal="left" indent="1"/>
    </xf>
    <xf numFmtId="49" fontId="59" fillId="0" borderId="0" xfId="0" applyNumberFormat="1" applyFont="1" applyAlignment="1">
      <alignment horizontal="center"/>
    </xf>
    <xf numFmtId="0" fontId="59" fillId="0" borderId="0" xfId="0" applyFont="1" applyAlignment="1">
      <alignment horizontal="left" indent="1"/>
    </xf>
    <xf numFmtId="0" fontId="59" fillId="0" borderId="0" xfId="0" applyFont="1" applyAlignment="1">
      <alignment horizontal="left" wrapText="1" indent="1"/>
    </xf>
    <xf numFmtId="0" fontId="20" fillId="0" borderId="16" xfId="51" applyFont="1" applyBorder="1" applyAlignment="1">
      <alignment horizontal="left" vertical="center"/>
    </xf>
    <xf numFmtId="0" fontId="20" fillId="0" borderId="45" xfId="51" applyFont="1" applyBorder="1" applyAlignment="1">
      <alignment horizontal="left" vertical="center"/>
    </xf>
    <xf numFmtId="0" fontId="82" fillId="0" borderId="0" xfId="51" applyFont="1" applyAlignment="1">
      <alignment horizontal="justify" vertical="top" wrapText="1"/>
    </xf>
    <xf numFmtId="0" fontId="63" fillId="0" borderId="0" xfId="51" applyFont="1" applyAlignment="1">
      <alignment horizontal="center" vertical="center"/>
    </xf>
    <xf numFmtId="0" fontId="25" fillId="0" borderId="16" xfId="51" applyFont="1" applyBorder="1" applyAlignment="1">
      <alignment horizontal="left" vertical="center" wrapText="1"/>
    </xf>
    <xf numFmtId="0" fontId="25" fillId="0" borderId="45" xfId="51" applyFont="1" applyBorder="1" applyAlignment="1">
      <alignment horizontal="left" vertical="center" wrapText="1"/>
    </xf>
    <xf numFmtId="0" fontId="20" fillId="0" borderId="16" xfId="51" applyFont="1" applyBorder="1" applyAlignment="1">
      <alignment horizontal="left" vertical="center" wrapText="1"/>
    </xf>
    <xf numFmtId="0" fontId="20" fillId="0" borderId="45" xfId="51" applyFont="1" applyBorder="1" applyAlignment="1">
      <alignment horizontal="left" vertical="center" wrapText="1"/>
    </xf>
    <xf numFmtId="4" fontId="20" fillId="0" borderId="26" xfId="50" applyNumberFormat="1" applyFont="1" applyBorder="1" applyAlignment="1">
      <alignment horizontal="right" vertical="center"/>
    </xf>
    <xf numFmtId="4" fontId="20" fillId="0" borderId="60" xfId="50" applyNumberFormat="1" applyFont="1" applyBorder="1" applyAlignment="1">
      <alignment horizontal="right" vertical="center"/>
    </xf>
    <xf numFmtId="0" fontId="25" fillId="0" borderId="60" xfId="51" applyFont="1" applyBorder="1" applyAlignment="1">
      <alignment horizontal="left" vertical="center" wrapText="1"/>
    </xf>
    <xf numFmtId="0" fontId="25" fillId="0" borderId="43" xfId="51" applyFont="1" applyBorder="1" applyAlignment="1">
      <alignment horizontal="left" vertical="center" wrapText="1"/>
    </xf>
    <xf numFmtId="4" fontId="97" fillId="0" borderId="13" xfId="51" applyNumberFormat="1" applyFont="1" applyBorder="1" applyAlignment="1">
      <alignment vertical="center"/>
    </xf>
    <xf numFmtId="4" fontId="97" fillId="0" borderId="15" xfId="51" applyNumberFormat="1" applyFont="1" applyBorder="1" applyAlignment="1">
      <alignment vertical="center"/>
    </xf>
    <xf numFmtId="4" fontId="22" fillId="0" borderId="19" xfId="51" applyNumberFormat="1" applyFont="1" applyBorder="1" applyAlignment="1">
      <alignment horizontal="right" vertical="center"/>
    </xf>
    <xf numFmtId="4" fontId="22" fillId="0" borderId="36" xfId="51" applyNumberFormat="1" applyFont="1" applyBorder="1" applyAlignment="1">
      <alignment horizontal="right" vertical="center"/>
    </xf>
    <xf numFmtId="0" fontId="143" fillId="0" borderId="0" xfId="51" applyFont="1" applyAlignment="1">
      <alignment horizontal="center"/>
    </xf>
    <xf numFmtId="0" fontId="63" fillId="0" borderId="0" xfId="82" applyFont="1" applyAlignment="1">
      <alignment horizontal="center" vertical="center"/>
    </xf>
    <xf numFmtId="0" fontId="63" fillId="0" borderId="0" xfId="82" applyFont="1" applyAlignment="1">
      <alignment horizontal="center" vertical="center" wrapText="1"/>
    </xf>
    <xf numFmtId="0" fontId="22" fillId="0" borderId="14" xfId="784" applyFont="1" applyBorder="1" applyAlignment="1">
      <alignment horizontal="left" vertical="center" wrapText="1"/>
    </xf>
    <xf numFmtId="0" fontId="93" fillId="53" borderId="14" xfId="784" applyFont="1" applyFill="1" applyBorder="1" applyAlignment="1">
      <alignment vertical="center" wrapText="1"/>
    </xf>
    <xf numFmtId="0" fontId="24" fillId="0" borderId="0" xfId="82" applyFont="1" applyAlignment="1">
      <alignment horizontal="center" vertical="center" wrapText="1"/>
    </xf>
    <xf numFmtId="49" fontId="93" fillId="53" borderId="14" xfId="784" applyNumberFormat="1" applyFont="1" applyFill="1" applyBorder="1" applyAlignment="1">
      <alignment horizontal="left" vertical="center" wrapText="1"/>
    </xf>
    <xf numFmtId="0" fontId="24" fillId="0" borderId="0" xfId="49" applyFont="1" applyAlignment="1">
      <alignment horizontal="center" vertical="center" wrapText="1"/>
    </xf>
    <xf numFmtId="0" fontId="25" fillId="0" borderId="0" xfId="43" applyFont="1" applyAlignment="1">
      <alignment horizontal="center"/>
    </xf>
    <xf numFmtId="0" fontId="21" fillId="0" borderId="27" xfId="43" applyFont="1" applyBorder="1" applyAlignment="1">
      <alignment horizontal="left"/>
    </xf>
    <xf numFmtId="0" fontId="21" fillId="0" borderId="51" xfId="43" applyFont="1" applyBorder="1" applyAlignment="1">
      <alignment horizontal="left"/>
    </xf>
    <xf numFmtId="49" fontId="25" fillId="0" borderId="0" xfId="43" applyNumberFormat="1" applyFont="1" applyAlignment="1">
      <alignment horizontal="right"/>
    </xf>
    <xf numFmtId="0" fontId="24" fillId="0" borderId="0" xfId="43" applyFont="1" applyAlignment="1">
      <alignment horizontal="center" vertical="center" wrapText="1"/>
    </xf>
    <xf numFmtId="49" fontId="20" fillId="0" borderId="79" xfId="43" applyNumberFormat="1" applyFont="1" applyBorder="1" applyAlignment="1">
      <alignment horizontal="justify" vertical="center" wrapText="1"/>
    </xf>
    <xf numFmtId="49" fontId="20" fillId="0" borderId="0" xfId="43" applyNumberFormat="1" applyFont="1" applyAlignment="1">
      <alignment horizontal="justify" vertical="center" wrapText="1"/>
    </xf>
    <xf numFmtId="0" fontId="25" fillId="0" borderId="0" xfId="111" applyFont="1" applyAlignment="1">
      <alignment horizontal="center" vertical="center"/>
    </xf>
    <xf numFmtId="4" fontId="60" fillId="0" borderId="26" xfId="111" applyNumberFormat="1" applyFont="1" applyBorder="1" applyAlignment="1">
      <alignment horizontal="center" vertical="center" wrapText="1"/>
    </xf>
    <xf numFmtId="4" fontId="60" fillId="0" borderId="86" xfId="111" applyNumberFormat="1" applyFont="1" applyBorder="1" applyAlignment="1">
      <alignment horizontal="center" vertical="center" wrapText="1"/>
    </xf>
    <xf numFmtId="4" fontId="60" fillId="0" borderId="64" xfId="111" applyNumberFormat="1" applyFont="1" applyBorder="1" applyAlignment="1">
      <alignment horizontal="center" vertical="center" wrapText="1"/>
    </xf>
    <xf numFmtId="4" fontId="60" fillId="0" borderId="74" xfId="111" applyNumberFormat="1" applyFont="1" applyBorder="1" applyAlignment="1">
      <alignment horizontal="center" vertical="center" wrapText="1"/>
    </xf>
    <xf numFmtId="4" fontId="60" fillId="0" borderId="66" xfId="111" applyNumberFormat="1" applyFont="1" applyBorder="1" applyAlignment="1">
      <alignment horizontal="center" vertical="center" wrapText="1"/>
    </xf>
    <xf numFmtId="4" fontId="60" fillId="0" borderId="28" xfId="111" applyNumberFormat="1" applyFont="1" applyBorder="1" applyAlignment="1">
      <alignment horizontal="center" vertical="center" wrapText="1"/>
    </xf>
    <xf numFmtId="0" fontId="21" fillId="0" borderId="10" xfId="111" applyFont="1" applyBorder="1" applyAlignment="1">
      <alignment horizontal="left" vertical="center"/>
    </xf>
    <xf numFmtId="0" fontId="21" fillId="0" borderId="27" xfId="111" applyFont="1" applyBorder="1" applyAlignment="1">
      <alignment horizontal="left" vertical="center"/>
    </xf>
    <xf numFmtId="4" fontId="20" fillId="0" borderId="26" xfId="111" applyNumberFormat="1" applyFont="1" applyBorder="1" applyAlignment="1">
      <alignment horizontal="center" vertical="center" wrapText="1"/>
    </xf>
    <xf numFmtId="4" fontId="20" fillId="0" borderId="86" xfId="111" applyNumberFormat="1" applyFont="1" applyBorder="1" applyAlignment="1">
      <alignment horizontal="center" vertical="center" wrapText="1"/>
    </xf>
    <xf numFmtId="4" fontId="20" fillId="0" borderId="64" xfId="111" applyNumberFormat="1" applyFont="1" applyBorder="1" applyAlignment="1">
      <alignment horizontal="center" vertical="center" wrapText="1"/>
    </xf>
    <xf numFmtId="4" fontId="20" fillId="0" borderId="74" xfId="111" applyNumberFormat="1" applyFont="1" applyBorder="1" applyAlignment="1">
      <alignment horizontal="center" vertical="center" wrapText="1"/>
    </xf>
    <xf numFmtId="4" fontId="20" fillId="0" borderId="66" xfId="111" applyNumberFormat="1" applyFont="1" applyBorder="1" applyAlignment="1">
      <alignment horizontal="center" vertical="center" wrapText="1"/>
    </xf>
    <xf numFmtId="4" fontId="20" fillId="0" borderId="28" xfId="111" applyNumberFormat="1" applyFont="1" applyBorder="1" applyAlignment="1">
      <alignment horizontal="center" vertical="center" wrapText="1"/>
    </xf>
    <xf numFmtId="49" fontId="25" fillId="0" borderId="0" xfId="111" applyNumberFormat="1" applyFont="1" applyAlignment="1">
      <alignment horizontal="right" vertical="center"/>
    </xf>
    <xf numFmtId="0" fontId="24" fillId="0" borderId="0" xfId="111" applyFont="1" applyAlignment="1">
      <alignment horizontal="center" vertical="center" wrapText="1"/>
    </xf>
    <xf numFmtId="0" fontId="24" fillId="0" borderId="0" xfId="111" applyFont="1" applyAlignment="1">
      <alignment horizontal="center" vertical="center"/>
    </xf>
    <xf numFmtId="49" fontId="25" fillId="0" borderId="0" xfId="111" applyNumberFormat="1" applyFont="1" applyAlignment="1">
      <alignment horizontal="right"/>
    </xf>
    <xf numFmtId="0" fontId="63" fillId="0" borderId="0" xfId="51" applyFont="1" applyAlignment="1">
      <alignment horizontal="center" vertical="center" wrapText="1"/>
    </xf>
    <xf numFmtId="4" fontId="55" fillId="0" borderId="0" xfId="115" applyNumberFormat="1" applyFont="1" applyAlignment="1">
      <alignment horizontal="center" vertical="center"/>
    </xf>
    <xf numFmtId="0" fontId="22" fillId="0" borderId="56" xfId="115" applyFont="1" applyBorder="1" applyAlignment="1">
      <alignment horizontal="center" vertical="center" textRotation="90" wrapText="1"/>
    </xf>
    <xf numFmtId="0" fontId="22" fillId="0" borderId="50" xfId="115" applyFont="1" applyBorder="1" applyAlignment="1">
      <alignment horizontal="center" vertical="center" textRotation="90" wrapText="1"/>
    </xf>
    <xf numFmtId="0" fontId="22" fillId="0" borderId="77" xfId="115" applyFont="1" applyBorder="1" applyAlignment="1">
      <alignment horizontal="center" vertical="center" textRotation="90" wrapText="1"/>
    </xf>
    <xf numFmtId="0" fontId="20" fillId="0" borderId="13" xfId="115" applyFont="1" applyBorder="1" applyAlignment="1">
      <alignment horizontal="center" vertical="center" wrapText="1"/>
    </xf>
    <xf numFmtId="0" fontId="20" fillId="0" borderId="33" xfId="115" applyFont="1" applyBorder="1" applyAlignment="1">
      <alignment horizontal="center" vertical="center" wrapText="1"/>
    </xf>
    <xf numFmtId="0" fontId="20" fillId="0" borderId="25" xfId="115" applyFont="1" applyBorder="1" applyAlignment="1">
      <alignment horizontal="center" vertical="center" wrapText="1"/>
    </xf>
    <xf numFmtId="0" fontId="24" fillId="0" borderId="57" xfId="115" applyFont="1" applyBorder="1" applyAlignment="1">
      <alignment horizontal="center" vertical="center" wrapText="1"/>
    </xf>
    <xf numFmtId="0" fontId="24" fillId="0" borderId="16" xfId="115" applyFont="1" applyBorder="1" applyAlignment="1">
      <alignment horizontal="center" vertical="center" wrapText="1"/>
    </xf>
    <xf numFmtId="0" fontId="24" fillId="0" borderId="70" xfId="115" applyFont="1" applyBorder="1" applyAlignment="1">
      <alignment horizontal="center" vertical="center" wrapText="1"/>
    </xf>
    <xf numFmtId="0" fontId="22" fillId="0" borderId="31" xfId="115" applyFont="1" applyBorder="1" applyAlignment="1">
      <alignment horizontal="center" vertical="center" wrapText="1"/>
    </xf>
    <xf numFmtId="0" fontId="22" fillId="0" borderId="14" xfId="115" applyFont="1" applyBorder="1" applyAlignment="1">
      <alignment horizontal="center" vertical="center" wrapText="1"/>
    </xf>
    <xf numFmtId="0" fontId="22" fillId="0" borderId="17" xfId="115" applyFont="1" applyBorder="1" applyAlignment="1">
      <alignment horizontal="center" vertical="center" wrapText="1"/>
    </xf>
    <xf numFmtId="0" fontId="22" fillId="0" borderId="53" xfId="115" applyFont="1" applyBorder="1" applyAlignment="1">
      <alignment horizontal="center" vertical="center" wrapText="1"/>
    </xf>
    <xf numFmtId="0" fontId="22" fillId="0" borderId="63" xfId="115" applyFont="1" applyBorder="1" applyAlignment="1">
      <alignment horizontal="center" vertical="center" wrapText="1"/>
    </xf>
    <xf numFmtId="0" fontId="22" fillId="0" borderId="80" xfId="115" applyFont="1" applyBorder="1" applyAlignment="1">
      <alignment horizontal="center" vertical="center" wrapText="1"/>
    </xf>
    <xf numFmtId="0" fontId="22" fillId="0" borderId="32" xfId="115" applyFont="1" applyBorder="1" applyAlignment="1">
      <alignment horizontal="center" vertical="center" wrapText="1"/>
    </xf>
    <xf numFmtId="0" fontId="29" fillId="0" borderId="37" xfId="115" applyFont="1" applyBorder="1" applyAlignment="1">
      <alignment horizontal="center" vertical="center" wrapText="1"/>
    </xf>
    <xf numFmtId="0" fontId="29" fillId="0" borderId="41" xfId="115" applyFont="1" applyBorder="1" applyAlignment="1">
      <alignment horizontal="center" vertical="center" wrapText="1"/>
    </xf>
    <xf numFmtId="0" fontId="89" fillId="0" borderId="0" xfId="115" applyFont="1" applyAlignment="1">
      <alignment horizontal="left" vertical="top" wrapText="1"/>
    </xf>
    <xf numFmtId="0" fontId="22" fillId="0" borderId="31" xfId="115" applyFont="1" applyBorder="1" applyAlignment="1">
      <alignment horizontal="center" wrapText="1"/>
    </xf>
    <xf numFmtId="0" fontId="22" fillId="0" borderId="32" xfId="115" applyFont="1" applyBorder="1" applyAlignment="1">
      <alignment horizontal="center" wrapText="1"/>
    </xf>
    <xf numFmtId="0" fontId="19" fillId="0" borderId="0" xfId="40" applyFont="1" applyAlignment="1">
      <alignment horizontal="justify" vertical="center" wrapText="1"/>
    </xf>
    <xf numFmtId="0" fontId="25" fillId="0" borderId="0" xfId="40" applyFont="1" applyAlignment="1">
      <alignment horizontal="right"/>
    </xf>
    <xf numFmtId="0" fontId="28" fillId="0" borderId="0" xfId="40" applyFont="1" applyAlignment="1">
      <alignment horizontal="center"/>
    </xf>
    <xf numFmtId="0" fontId="24" fillId="0" borderId="0" xfId="40" applyFont="1" applyAlignment="1">
      <alignment horizontal="center"/>
    </xf>
    <xf numFmtId="166" fontId="22" fillId="0" borderId="27" xfId="115" applyNumberFormat="1" applyFont="1" applyBorder="1" applyAlignment="1">
      <alignment horizontal="center" vertical="center"/>
    </xf>
    <xf numFmtId="166" fontId="22" fillId="0" borderId="51" xfId="115" applyNumberFormat="1" applyFont="1" applyBorder="1" applyAlignment="1">
      <alignment horizontal="center" vertical="center"/>
    </xf>
    <xf numFmtId="4" fontId="82" fillId="0" borderId="44" xfId="204" applyNumberFormat="1" applyFont="1" applyBorder="1" applyAlignment="1">
      <alignment horizontal="right" vertical="center"/>
    </xf>
    <xf numFmtId="4" fontId="82" fillId="0" borderId="45" xfId="204" applyNumberFormat="1" applyFont="1" applyBorder="1" applyAlignment="1">
      <alignment horizontal="right" vertical="center"/>
    </xf>
    <xf numFmtId="49" fontId="25" fillId="0" borderId="0" xfId="115" applyNumberFormat="1" applyFont="1" applyAlignment="1">
      <alignment horizontal="right" vertical="center"/>
    </xf>
    <xf numFmtId="0" fontId="28" fillId="0" borderId="0" xfId="115" applyFont="1" applyAlignment="1">
      <alignment horizontal="center" vertical="center"/>
    </xf>
    <xf numFmtId="0" fontId="19" fillId="0" borderId="0" xfId="115" applyAlignment="1">
      <alignment horizontal="justify" vertical="center" wrapText="1"/>
    </xf>
    <xf numFmtId="4" fontId="21" fillId="48" borderId="27" xfId="115" applyNumberFormat="1" applyFont="1" applyFill="1" applyBorder="1" applyAlignment="1">
      <alignment horizontal="right" vertical="center"/>
    </xf>
    <xf numFmtId="4" fontId="21" fillId="48" borderId="51" xfId="115" applyNumberFormat="1" applyFont="1" applyFill="1" applyBorder="1" applyAlignment="1">
      <alignment horizontal="right" vertical="center"/>
    </xf>
    <xf numFmtId="4" fontId="21" fillId="0" borderId="48" xfId="115" applyNumberFormat="1" applyFont="1" applyBorder="1" applyAlignment="1">
      <alignment horizontal="right" vertical="center"/>
    </xf>
    <xf numFmtId="4" fontId="21" fillId="0" borderId="51" xfId="115" applyNumberFormat="1" applyFont="1" applyBorder="1" applyAlignment="1">
      <alignment horizontal="right" vertical="center"/>
    </xf>
    <xf numFmtId="0" fontId="24" fillId="0" borderId="0" xfId="115" applyFont="1" applyAlignment="1">
      <alignment horizontal="center" vertical="center"/>
    </xf>
    <xf numFmtId="4" fontId="82" fillId="0" borderId="46" xfId="204" applyNumberFormat="1" applyFont="1" applyBorder="1" applyAlignment="1">
      <alignment horizontal="right" vertical="center"/>
    </xf>
    <xf numFmtId="4" fontId="82" fillId="0" borderId="47" xfId="204" applyNumberFormat="1" applyFont="1" applyBorder="1" applyAlignment="1">
      <alignment horizontal="right" vertical="center"/>
    </xf>
    <xf numFmtId="0" fontId="19" fillId="0" borderId="0" xfId="115" applyAlignment="1">
      <alignment horizontal="left" vertical="center" wrapText="1"/>
    </xf>
    <xf numFmtId="4" fontId="82" fillId="0" borderId="49" xfId="204" applyNumberFormat="1" applyFont="1" applyBorder="1" applyAlignment="1">
      <alignment horizontal="right" vertical="center"/>
    </xf>
    <xf numFmtId="4" fontId="82" fillId="0" borderId="72" xfId="204" applyNumberFormat="1" applyFont="1" applyBorder="1" applyAlignment="1">
      <alignment horizontal="right" vertical="center"/>
    </xf>
    <xf numFmtId="0" fontId="22" fillId="0" borderId="48" xfId="40" applyFont="1" applyBorder="1" applyAlignment="1">
      <alignment horizontal="center" vertical="center"/>
    </xf>
    <xf numFmtId="0" fontId="22" fillId="0" borderId="51" xfId="40" applyFont="1" applyBorder="1" applyAlignment="1">
      <alignment horizontal="center" vertical="center"/>
    </xf>
    <xf numFmtId="4" fontId="26" fillId="0" borderId="49" xfId="115" applyNumberFormat="1" applyFont="1" applyBorder="1" applyAlignment="1">
      <alignment horizontal="right" vertical="center"/>
    </xf>
    <xf numFmtId="4" fontId="26" fillId="0" borderId="53" xfId="115" applyNumberFormat="1" applyFont="1" applyBorder="1" applyAlignment="1">
      <alignment horizontal="right" vertical="center"/>
    </xf>
    <xf numFmtId="4" fontId="26" fillId="0" borderId="44" xfId="115" applyNumberFormat="1" applyFont="1" applyBorder="1" applyAlignment="1">
      <alignment horizontal="right" vertical="center"/>
    </xf>
    <xf numFmtId="4" fontId="26" fillId="0" borderId="45" xfId="115" applyNumberFormat="1" applyFont="1" applyBorder="1" applyAlignment="1">
      <alignment horizontal="right" vertical="center"/>
    </xf>
    <xf numFmtId="4" fontId="26" fillId="0" borderId="42" xfId="115" applyNumberFormat="1" applyFont="1" applyBorder="1" applyAlignment="1">
      <alignment horizontal="right" vertical="center"/>
    </xf>
    <xf numFmtId="4" fontId="26" fillId="0" borderId="61" xfId="115" applyNumberFormat="1" applyFont="1" applyBorder="1" applyAlignment="1">
      <alignment horizontal="right" vertical="center"/>
    </xf>
    <xf numFmtId="0" fontId="22" fillId="0" borderId="48" xfId="115" applyFont="1" applyBorder="1" applyAlignment="1">
      <alignment horizontal="center" vertical="center"/>
    </xf>
    <xf numFmtId="0" fontId="22" fillId="0" borderId="51" xfId="115" applyFont="1" applyBorder="1" applyAlignment="1">
      <alignment horizontal="center" vertical="center"/>
    </xf>
    <xf numFmtId="0" fontId="25" fillId="0" borderId="0" xfId="115" applyFont="1" applyAlignment="1">
      <alignment horizontal="right" vertical="center"/>
    </xf>
    <xf numFmtId="0" fontId="25" fillId="0" borderId="0" xfId="40" applyFont="1" applyAlignment="1">
      <alignment horizontal="right" vertical="center"/>
    </xf>
    <xf numFmtId="0" fontId="28" fillId="0" borderId="0" xfId="40" applyFont="1" applyAlignment="1">
      <alignment horizontal="center" vertical="center"/>
    </xf>
    <xf numFmtId="0" fontId="24" fillId="0" borderId="0" xfId="40" applyFont="1" applyAlignment="1">
      <alignment horizontal="center" vertical="center"/>
    </xf>
    <xf numFmtId="0" fontId="23" fillId="0" borderId="0" xfId="40" applyAlignment="1">
      <alignment horizontal="justify" vertical="center" wrapText="1"/>
    </xf>
    <xf numFmtId="0" fontId="26" fillId="0" borderId="16" xfId="48" applyFont="1" applyBorder="1" applyAlignment="1">
      <alignment horizontal="left" vertical="center" wrapText="1"/>
    </xf>
    <xf numFmtId="0" fontId="26" fillId="0" borderId="63" xfId="48" applyFont="1" applyBorder="1" applyAlignment="1">
      <alignment horizontal="left" vertical="center" wrapText="1"/>
    </xf>
    <xf numFmtId="49" fontId="25" fillId="0" borderId="0" xfId="48" applyNumberFormat="1" applyFont="1" applyAlignment="1">
      <alignment horizontal="right"/>
    </xf>
    <xf numFmtId="0" fontId="140" fillId="0" borderId="0" xfId="854" applyFont="1" applyAlignment="1">
      <alignment horizontal="center" vertical="center" wrapText="1"/>
    </xf>
    <xf numFmtId="0" fontId="21" fillId="0" borderId="0" xfId="48" applyFont="1" applyAlignment="1">
      <alignment horizontal="center" vertical="center" wrapText="1"/>
    </xf>
    <xf numFmtId="0" fontId="21" fillId="0" borderId="83" xfId="48" applyFont="1" applyBorder="1" applyAlignment="1">
      <alignment horizontal="center" vertical="center" wrapText="1"/>
    </xf>
    <xf numFmtId="0" fontId="21" fillId="0" borderId="87" xfId="48" applyFont="1" applyBorder="1" applyAlignment="1">
      <alignment horizontal="center" vertical="center" wrapText="1"/>
    </xf>
    <xf numFmtId="0" fontId="26" fillId="0" borderId="60" xfId="48" applyFont="1" applyBorder="1" applyAlignment="1">
      <alignment horizontal="left" vertical="center" wrapText="1"/>
    </xf>
    <xf numFmtId="0" fontId="26" fillId="0" borderId="61" xfId="48" applyFont="1" applyBorder="1" applyAlignment="1">
      <alignment horizontal="left" vertical="center" wrapText="1"/>
    </xf>
    <xf numFmtId="0" fontId="26" fillId="0" borderId="16" xfId="48" applyFont="1" applyBorder="1" applyAlignment="1">
      <alignment vertical="center" wrapText="1"/>
    </xf>
    <xf numFmtId="0" fontId="26" fillId="0" borderId="63" xfId="48" applyFont="1" applyBorder="1" applyAlignment="1">
      <alignment vertical="center" wrapText="1"/>
    </xf>
    <xf numFmtId="0" fontId="26" fillId="0" borderId="14" xfId="48" applyFont="1" applyBorder="1" applyAlignment="1">
      <alignment vertical="center" wrapText="1"/>
    </xf>
    <xf numFmtId="0" fontId="21" fillId="0" borderId="101" xfId="48" applyFont="1" applyBorder="1" applyAlignment="1">
      <alignment horizontal="center" vertical="center" wrapText="1"/>
    </xf>
    <xf numFmtId="0" fontId="21" fillId="0" borderId="102" xfId="48" applyFont="1" applyBorder="1" applyAlignment="1">
      <alignment horizontal="center" vertical="center" wrapText="1"/>
    </xf>
    <xf numFmtId="0" fontId="26" fillId="0" borderId="14" xfId="48" applyFont="1" applyBorder="1" applyAlignment="1">
      <alignment horizontal="left" vertical="center" wrapText="1"/>
    </xf>
    <xf numFmtId="0" fontId="26" fillId="0" borderId="15" xfId="48" applyFont="1" applyBorder="1" applyAlignment="1">
      <alignment vertical="center" wrapText="1"/>
    </xf>
    <xf numFmtId="0" fontId="26" fillId="0" borderId="14" xfId="48" applyFont="1" applyBorder="1" applyAlignment="1">
      <alignment vertical="center"/>
    </xf>
    <xf numFmtId="0" fontId="26" fillId="0" borderId="81" xfId="48" applyFont="1" applyBorder="1" applyAlignment="1">
      <alignment horizontal="left" vertical="center" wrapText="1"/>
    </xf>
    <xf numFmtId="0" fontId="21" fillId="0" borderId="107" xfId="48" applyFont="1" applyBorder="1" applyAlignment="1">
      <alignment horizontal="left" vertical="center" wrapText="1"/>
    </xf>
    <xf numFmtId="0" fontId="21" fillId="0" borderId="108" xfId="48" applyFont="1" applyBorder="1" applyAlignment="1">
      <alignment horizontal="left" vertical="center" wrapText="1"/>
    </xf>
    <xf numFmtId="0" fontId="21" fillId="0" borderId="109" xfId="48" applyFont="1" applyBorder="1" applyAlignment="1">
      <alignment horizontal="left" vertical="center" wrapText="1"/>
    </xf>
    <xf numFmtId="0" fontId="63" fillId="0" borderId="0" xfId="131" applyFont="1" applyAlignment="1">
      <alignment horizontal="center"/>
    </xf>
    <xf numFmtId="0" fontId="25" fillId="0" borderId="14" xfId="131" applyFont="1" applyBorder="1" applyAlignment="1">
      <alignment horizontal="center" vertical="center" wrapText="1"/>
    </xf>
    <xf numFmtId="0" fontId="25" fillId="0" borderId="81" xfId="131" applyFont="1" applyBorder="1" applyAlignment="1">
      <alignment horizontal="center" vertical="center" wrapText="1"/>
    </xf>
    <xf numFmtId="0" fontId="25" fillId="0" borderId="14" xfId="131" applyFont="1" applyBorder="1" applyAlignment="1">
      <alignment horizontal="center" vertical="center"/>
    </xf>
    <xf numFmtId="0" fontId="25" fillId="0" borderId="81" xfId="131" applyFont="1" applyBorder="1" applyAlignment="1">
      <alignment horizontal="center" vertical="center"/>
    </xf>
    <xf numFmtId="0" fontId="21" fillId="0" borderId="14" xfId="131" applyFont="1" applyBorder="1" applyAlignment="1">
      <alignment horizontal="center" vertical="center" wrapText="1"/>
    </xf>
    <xf numFmtId="0" fontId="21" fillId="0" borderId="81" xfId="131" applyFont="1" applyBorder="1" applyAlignment="1">
      <alignment horizontal="center" vertical="center" wrapText="1"/>
    </xf>
    <xf numFmtId="0" fontId="19" fillId="0" borderId="81" xfId="131" applyBorder="1" applyAlignment="1">
      <alignment horizontal="center" vertical="center" wrapText="1"/>
    </xf>
    <xf numFmtId="4" fontId="26" fillId="0" borderId="15" xfId="131" applyNumberFormat="1" applyFont="1" applyBorder="1" applyAlignment="1">
      <alignment horizontal="right" vertical="center" indent="1"/>
    </xf>
    <xf numFmtId="4" fontId="26" fillId="0" borderId="14" xfId="131" applyNumberFormat="1" applyFont="1" applyBorder="1" applyAlignment="1">
      <alignment horizontal="right" vertical="center" indent="1"/>
    </xf>
    <xf numFmtId="4" fontId="19" fillId="0" borderId="14" xfId="131" applyNumberFormat="1" applyBorder="1" applyAlignment="1">
      <alignment horizontal="right" vertical="center" indent="1"/>
    </xf>
    <xf numFmtId="0" fontId="25" fillId="0" borderId="15" xfId="131" applyFont="1" applyBorder="1" applyAlignment="1">
      <alignment horizontal="left" vertical="center" indent="1"/>
    </xf>
    <xf numFmtId="4" fontId="21" fillId="0" borderId="15" xfId="131" applyNumberFormat="1" applyFont="1" applyBorder="1" applyAlignment="1">
      <alignment horizontal="right" vertical="center"/>
    </xf>
    <xf numFmtId="0" fontId="20" fillId="0" borderId="50" xfId="111" applyFont="1" applyBorder="1" applyAlignment="1">
      <alignment horizontal="left" vertical="center" wrapText="1"/>
    </xf>
    <xf numFmtId="0" fontId="20" fillId="0" borderId="14" xfId="111" applyFont="1" applyBorder="1" applyAlignment="1">
      <alignment horizontal="left" vertical="center" wrapText="1"/>
    </xf>
    <xf numFmtId="0" fontId="21" fillId="49" borderId="55" xfId="111" applyFont="1" applyFill="1" applyBorder="1" applyAlignment="1">
      <alignment horizontal="left" vertical="center" wrapText="1"/>
    </xf>
    <xf numFmtId="0" fontId="21" fillId="49" borderId="79" xfId="111" applyFont="1" applyFill="1" applyBorder="1" applyAlignment="1">
      <alignment horizontal="left" vertical="center" wrapText="1"/>
    </xf>
    <xf numFmtId="0" fontId="21" fillId="49" borderId="97" xfId="111" applyFont="1" applyFill="1" applyBorder="1" applyAlignment="1">
      <alignment horizontal="left" vertical="center" wrapText="1"/>
    </xf>
    <xf numFmtId="0" fontId="20" fillId="16" borderId="50" xfId="111" applyFont="1" applyFill="1" applyBorder="1" applyAlignment="1">
      <alignment horizontal="left" vertical="center" wrapText="1"/>
    </xf>
    <xf numFmtId="0" fontId="20" fillId="16" borderId="14" xfId="111" applyFont="1" applyFill="1" applyBorder="1" applyAlignment="1">
      <alignment horizontal="left" vertical="center" wrapText="1"/>
    </xf>
    <xf numFmtId="0" fontId="20" fillId="0" borderId="0" xfId="0" applyFont="1" applyAlignment="1">
      <alignment horizontal="left" vertical="top" wrapText="1"/>
    </xf>
    <xf numFmtId="0" fontId="20" fillId="16" borderId="44" xfId="111" applyFont="1" applyFill="1" applyBorder="1" applyAlignment="1">
      <alignment horizontal="left" vertical="center" wrapText="1"/>
    </xf>
    <xf numFmtId="0" fontId="20" fillId="16" borderId="45" xfId="111" applyFont="1" applyFill="1" applyBorder="1" applyAlignment="1">
      <alignment horizontal="left" vertical="center" wrapText="1"/>
    </xf>
    <xf numFmtId="0" fontId="20" fillId="16" borderId="63" xfId="111" applyFont="1" applyFill="1" applyBorder="1" applyAlignment="1">
      <alignment horizontal="left" vertical="center" wrapText="1"/>
    </xf>
    <xf numFmtId="0" fontId="63" fillId="0" borderId="0" xfId="111" applyFont="1" applyAlignment="1">
      <alignment horizontal="left"/>
    </xf>
    <xf numFmtId="0" fontId="21" fillId="54" borderId="48" xfId="111" applyFont="1" applyFill="1" applyBorder="1" applyAlignment="1">
      <alignment horizontal="left" vertical="center" wrapText="1"/>
    </xf>
    <xf numFmtId="0" fontId="21" fillId="54" borderId="30" xfId="111" applyFont="1" applyFill="1" applyBorder="1" applyAlignment="1">
      <alignment horizontal="left" vertical="center" wrapText="1"/>
    </xf>
    <xf numFmtId="0" fontId="21" fillId="54" borderId="51" xfId="111" applyFont="1" applyFill="1" applyBorder="1" applyAlignment="1">
      <alignment horizontal="left" vertical="center" wrapText="1"/>
    </xf>
    <xf numFmtId="0" fontId="21" fillId="48" borderId="49" xfId="111" applyFont="1" applyFill="1" applyBorder="1" applyAlignment="1">
      <alignment horizontal="left" vertical="center" wrapText="1"/>
    </xf>
    <xf numFmtId="0" fontId="21" fillId="48" borderId="72" xfId="111" applyFont="1" applyFill="1" applyBorder="1" applyAlignment="1">
      <alignment horizontal="left" vertical="center" wrapText="1"/>
    </xf>
    <xf numFmtId="0" fontId="21" fillId="48" borderId="53" xfId="111" applyFont="1" applyFill="1" applyBorder="1" applyAlignment="1">
      <alignment horizontal="left" vertical="center" wrapText="1"/>
    </xf>
    <xf numFmtId="0" fontId="19" fillId="52" borderId="44" xfId="111" applyFill="1" applyBorder="1" applyAlignment="1">
      <alignment horizontal="left"/>
    </xf>
    <xf numFmtId="0" fontId="19" fillId="52" borderId="45" xfId="111" applyFill="1" applyBorder="1" applyAlignment="1">
      <alignment horizontal="left"/>
    </xf>
    <xf numFmtId="0" fontId="19" fillId="52" borderId="63" xfId="111" applyFill="1" applyBorder="1" applyAlignment="1">
      <alignment horizontal="left"/>
    </xf>
    <xf numFmtId="0" fontId="21" fillId="56" borderId="44" xfId="111" applyFont="1" applyFill="1" applyBorder="1" applyAlignment="1">
      <alignment horizontal="left" vertical="center" wrapText="1"/>
    </xf>
    <xf numFmtId="0" fontId="21" fillId="56" borderId="45" xfId="111" applyFont="1" applyFill="1" applyBorder="1" applyAlignment="1">
      <alignment horizontal="left" vertical="center" wrapText="1"/>
    </xf>
    <xf numFmtId="0" fontId="21" fillId="56" borderId="63" xfId="111" applyFont="1" applyFill="1" applyBorder="1" applyAlignment="1">
      <alignment horizontal="left" vertical="center" wrapText="1"/>
    </xf>
    <xf numFmtId="0" fontId="20" fillId="0" borderId="77" xfId="111" applyFont="1" applyBorder="1" applyAlignment="1">
      <alignment horizontal="left" vertical="center" wrapText="1"/>
    </xf>
    <xf numFmtId="0" fontId="20" fillId="0" borderId="17" xfId="111" applyFont="1" applyBorder="1" applyAlignment="1">
      <alignment horizontal="left" vertical="center" wrapText="1"/>
    </xf>
    <xf numFmtId="0" fontId="20" fillId="0" borderId="77" xfId="113" applyFont="1" applyBorder="1" applyAlignment="1">
      <alignment horizontal="left" vertical="center" wrapText="1"/>
    </xf>
    <xf numFmtId="0" fontId="20" fillId="0" borderId="17" xfId="113" applyFont="1" applyBorder="1" applyAlignment="1">
      <alignment horizontal="left" vertical="center" wrapText="1"/>
    </xf>
    <xf numFmtId="0" fontId="21" fillId="49" borderId="56" xfId="111" applyFont="1" applyFill="1" applyBorder="1" applyAlignment="1">
      <alignment horizontal="left" vertical="center" wrapText="1"/>
    </xf>
    <xf numFmtId="0" fontId="21" fillId="49" borderId="31" xfId="111" applyFont="1" applyFill="1" applyBorder="1" applyAlignment="1">
      <alignment horizontal="left" vertical="center" wrapText="1"/>
    </xf>
    <xf numFmtId="0" fontId="106" fillId="55" borderId="12" xfId="114" applyFont="1" applyFill="1" applyBorder="1" applyAlignment="1">
      <alignment horizontal="right" vertical="center"/>
    </xf>
    <xf numFmtId="0" fontId="106" fillId="55" borderId="10" xfId="114" applyFont="1" applyFill="1" applyBorder="1" applyAlignment="1">
      <alignment horizontal="right" vertical="center"/>
    </xf>
    <xf numFmtId="0" fontId="28" fillId="0" borderId="0" xfId="50" applyFont="1" applyAlignment="1">
      <alignment horizontal="center" vertical="center" wrapText="1"/>
    </xf>
    <xf numFmtId="0" fontId="106" fillId="55" borderId="12" xfId="114" applyFont="1" applyFill="1" applyBorder="1" applyAlignment="1">
      <alignment horizontal="right" vertical="center" wrapText="1"/>
    </xf>
    <xf numFmtId="0" fontId="106" fillId="55" borderId="10" xfId="114" applyFont="1" applyFill="1" applyBorder="1" applyAlignment="1">
      <alignment horizontal="right" vertical="center" wrapText="1"/>
    </xf>
    <xf numFmtId="0" fontId="92" fillId="83" borderId="48" xfId="116" applyFont="1" applyFill="1" applyBorder="1" applyAlignment="1">
      <alignment horizontal="left" vertical="center" wrapText="1"/>
    </xf>
    <xf numFmtId="0" fontId="92" fillId="83" borderId="30" xfId="116" applyFont="1" applyFill="1" applyBorder="1" applyAlignment="1">
      <alignment horizontal="left" vertical="center" wrapText="1"/>
    </xf>
    <xf numFmtId="0" fontId="95" fillId="0" borderId="0" xfId="116" applyFont="1" applyAlignment="1">
      <alignment horizontal="center" vertical="center" wrapText="1"/>
    </xf>
    <xf numFmtId="0" fontId="21" fillId="0" borderId="55" xfId="116" applyFont="1" applyBorder="1" applyAlignment="1">
      <alignment horizontal="center" vertical="center"/>
    </xf>
    <xf numFmtId="0" fontId="21" fillId="0" borderId="79" xfId="116" applyFont="1" applyBorder="1" applyAlignment="1">
      <alignment horizontal="center" vertical="center"/>
    </xf>
    <xf numFmtId="0" fontId="21" fillId="0" borderId="56" xfId="116" applyFont="1" applyBorder="1" applyAlignment="1">
      <alignment vertical="center"/>
    </xf>
    <xf numFmtId="0" fontId="21" fillId="0" borderId="31" xfId="116" applyFont="1" applyBorder="1" applyAlignment="1">
      <alignment vertical="center"/>
    </xf>
    <xf numFmtId="0" fontId="21" fillId="0" borderId="77" xfId="116" applyFont="1" applyBorder="1" applyAlignment="1">
      <alignment vertical="center"/>
    </xf>
    <xf numFmtId="0" fontId="21" fillId="0" borderId="17" xfId="116" applyFont="1" applyBorder="1" applyAlignment="1">
      <alignment vertical="center"/>
    </xf>
    <xf numFmtId="0" fontId="21" fillId="0" borderId="24" xfId="116" applyFont="1" applyBorder="1" applyAlignment="1">
      <alignment vertical="center"/>
    </xf>
    <xf numFmtId="0" fontId="21" fillId="0" borderId="65" xfId="116" applyFont="1" applyBorder="1" applyAlignment="1">
      <alignment vertical="center"/>
    </xf>
    <xf numFmtId="0" fontId="82" fillId="0" borderId="49" xfId="116" applyFont="1" applyBorder="1" applyAlignment="1">
      <alignment vertical="center" wrapText="1"/>
    </xf>
    <xf numFmtId="0" fontId="26" fillId="0" borderId="53" xfId="116" applyFont="1" applyBorder="1" applyAlignment="1">
      <alignment vertical="center" wrapText="1"/>
    </xf>
    <xf numFmtId="0" fontId="26" fillId="0" borderId="44" xfId="116" applyFont="1" applyBorder="1" applyAlignment="1">
      <alignment horizontal="left" vertical="center" wrapText="1"/>
    </xf>
    <xf numFmtId="0" fontId="26" fillId="0" borderId="63" xfId="116" applyFont="1" applyBorder="1" applyAlignment="1">
      <alignment horizontal="left" vertical="center" wrapText="1"/>
    </xf>
    <xf numFmtId="0" fontId="26" fillId="0" borderId="46" xfId="116" applyFont="1" applyBorder="1" applyAlignment="1">
      <alignment vertical="center" wrapText="1"/>
    </xf>
    <xf numFmtId="0" fontId="26" fillId="0" borderId="47" xfId="116" applyFont="1" applyBorder="1" applyAlignment="1">
      <alignment vertical="center" wrapText="1"/>
    </xf>
    <xf numFmtId="0" fontId="21" fillId="83" borderId="48" xfId="116" applyFont="1" applyFill="1" applyBorder="1" applyAlignment="1">
      <alignment vertical="center" wrapText="1"/>
    </xf>
    <xf numFmtId="0" fontId="21" fillId="83" borderId="30" xfId="116" applyFont="1" applyFill="1" applyBorder="1" applyAlignment="1">
      <alignment vertical="center" wrapText="1"/>
    </xf>
    <xf numFmtId="0" fontId="20" fillId="0" borderId="0" xfId="116" applyFont="1" applyAlignment="1">
      <alignment horizontal="left" vertical="center" wrapText="1"/>
    </xf>
    <xf numFmtId="0" fontId="21" fillId="0" borderId="48" xfId="116" applyFont="1" applyBorder="1" applyAlignment="1">
      <alignment horizontal="center" vertical="center"/>
    </xf>
    <xf numFmtId="0" fontId="21" fillId="0" borderId="30" xfId="116" applyFont="1" applyBorder="1" applyAlignment="1">
      <alignment horizontal="center" vertical="center"/>
    </xf>
    <xf numFmtId="0" fontId="21" fillId="0" borderId="56" xfId="116" applyFont="1" applyBorder="1" applyAlignment="1">
      <alignment horizontal="left" vertical="center" wrapText="1"/>
    </xf>
    <xf numFmtId="0" fontId="21" fillId="0" borderId="57" xfId="116" applyFont="1" applyBorder="1" applyAlignment="1">
      <alignment horizontal="left" vertical="center" wrapText="1"/>
    </xf>
    <xf numFmtId="4" fontId="21" fillId="83" borderId="48" xfId="116" applyNumberFormat="1" applyFont="1" applyFill="1" applyBorder="1" applyAlignment="1">
      <alignment horizontal="left" vertical="center" wrapText="1"/>
    </xf>
    <xf numFmtId="4" fontId="21" fillId="83" borderId="30" xfId="116" applyNumberFormat="1" applyFont="1" applyFill="1" applyBorder="1" applyAlignment="1">
      <alignment horizontal="left" vertical="center" wrapText="1"/>
    </xf>
    <xf numFmtId="0" fontId="26" fillId="0" borderId="56" xfId="116" applyFont="1" applyBorder="1" applyAlignment="1">
      <alignment horizontal="left" vertical="center" wrapText="1"/>
    </xf>
    <xf numFmtId="0" fontId="26" fillId="0" borderId="57" xfId="116" applyFont="1" applyBorder="1" applyAlignment="1">
      <alignment horizontal="left" vertical="center" wrapText="1"/>
    </xf>
    <xf numFmtId="2" fontId="92" fillId="83" borderId="44" xfId="116" applyNumberFormat="1" applyFont="1" applyFill="1" applyBorder="1" applyAlignment="1">
      <alignment horizontal="left" vertical="center" wrapText="1"/>
    </xf>
    <xf numFmtId="2" fontId="92" fillId="83" borderId="45" xfId="116" applyNumberFormat="1" applyFont="1" applyFill="1" applyBorder="1" applyAlignment="1">
      <alignment horizontal="left" vertical="center" wrapText="1"/>
    </xf>
    <xf numFmtId="2" fontId="21" fillId="16" borderId="44" xfId="116" applyNumberFormat="1" applyFont="1" applyFill="1" applyBorder="1" applyAlignment="1">
      <alignment horizontal="left" vertical="center" wrapText="1"/>
    </xf>
    <xf numFmtId="2" fontId="21" fillId="16" borderId="45" xfId="116" applyNumberFormat="1" applyFont="1" applyFill="1" applyBorder="1" applyAlignment="1">
      <alignment horizontal="left" vertical="center" wrapText="1"/>
    </xf>
    <xf numFmtId="0" fontId="21" fillId="0" borderId="18" xfId="116" applyFont="1" applyBorder="1" applyAlignment="1">
      <alignment horizontal="left" vertical="center" wrapText="1"/>
    </xf>
    <xf numFmtId="0" fontId="21" fillId="0" borderId="26" xfId="116" applyFont="1" applyBorder="1" applyAlignment="1">
      <alignment horizontal="left" vertical="center" wrapText="1"/>
    </xf>
    <xf numFmtId="14" fontId="82" fillId="0" borderId="34" xfId="111" applyNumberFormat="1" applyFont="1" applyBorder="1" applyAlignment="1">
      <alignment horizontal="center" vertical="center"/>
    </xf>
    <xf numFmtId="0" fontId="26" fillId="0" borderId="29" xfId="115" applyFont="1" applyBorder="1" applyAlignment="1">
      <alignment horizontal="center" vertical="center"/>
    </xf>
    <xf numFmtId="0" fontId="21" fillId="49" borderId="22" xfId="115" applyFont="1" applyFill="1" applyBorder="1" applyAlignment="1">
      <alignment horizontal="left" vertical="center"/>
    </xf>
  </cellXfs>
  <cellStyles count="857">
    <cellStyle name="20 % – Zvýraznění 1" xfId="85" builtinId="30" customBuiltin="1"/>
    <cellStyle name="20 % – Zvýraznění 1 2" xfId="153" xr:uid="{B931E544-BA3C-404D-AB56-34BE112882F0}"/>
    <cellStyle name="20 % – Zvýraznění 1 2 2" xfId="698" xr:uid="{34D9FC82-F0C4-435B-BC2E-4331ED9E3C55}"/>
    <cellStyle name="20 % – Zvýraznění 1 3" xfId="206" xr:uid="{91951C82-9B1C-421C-A0A1-6ACA1760185F}"/>
    <cellStyle name="20 % – Zvýraznění 1 4" xfId="308" xr:uid="{63DF1AF7-DBA7-462B-9F32-F1CCD4D395DB}"/>
    <cellStyle name="20 % – Zvýraznění 1 5" xfId="823" xr:uid="{F53DD355-A3A1-4DF9-8CA5-C5D073BE8738}"/>
    <cellStyle name="20 % – Zvýraznění 2" xfId="88" builtinId="34" customBuiltin="1"/>
    <cellStyle name="20 % – Zvýraznění 2 2" xfId="154" xr:uid="{0AFA9F09-FCEB-4DE0-9EC0-508EE2E20001}"/>
    <cellStyle name="20 % – Zvýraznění 2 2 2" xfId="701" xr:uid="{0B247012-46D4-473B-AA12-32B5FC0B9305}"/>
    <cellStyle name="20 % – Zvýraznění 2 3" xfId="209" xr:uid="{5E94FA78-6419-451B-8487-ADF7E08A2B34}"/>
    <cellStyle name="20 % – Zvýraznění 2 4" xfId="311" xr:uid="{37BE3843-D63E-4E8F-94AF-EA618C405A62}"/>
    <cellStyle name="20 % – Zvýraznění 2 5" xfId="826" xr:uid="{B8D380E9-4609-4C97-9D5B-C89048BD76D8}"/>
    <cellStyle name="20 % – Zvýraznění 3" xfId="91" builtinId="38" customBuiltin="1"/>
    <cellStyle name="20 % – Zvýraznění 3 2" xfId="155" xr:uid="{9BDE19CD-8CB9-49F2-BF2D-7FD9409921E9}"/>
    <cellStyle name="20 % – Zvýraznění 3 2 2" xfId="704" xr:uid="{60919F52-5420-48D7-BBEE-7890A2DFFA86}"/>
    <cellStyle name="20 % – Zvýraznění 3 3" xfId="212" xr:uid="{B101425B-211E-4EB3-BB64-03ACB08C3EA4}"/>
    <cellStyle name="20 % – Zvýraznění 3 4" xfId="314" xr:uid="{CD650767-A44E-406A-8D93-EEF2959832CE}"/>
    <cellStyle name="20 % – Zvýraznění 3 5" xfId="829" xr:uid="{23238999-B0EA-4EF0-A58A-18218872931E}"/>
    <cellStyle name="20 % – Zvýraznění 4" xfId="94" builtinId="42" customBuiltin="1"/>
    <cellStyle name="20 % – Zvýraznění 4 2" xfId="156" xr:uid="{037D6727-D06F-4B76-AC62-975C9ADE9B5A}"/>
    <cellStyle name="20 % – Zvýraznění 4 2 2" xfId="707" xr:uid="{DBDB3124-1A33-4F32-9968-288552EA4AE1}"/>
    <cellStyle name="20 % – Zvýraznění 4 3" xfId="215" xr:uid="{7996B928-494F-4729-BB27-ADF0F9F08A30}"/>
    <cellStyle name="20 % – Zvýraznění 4 4" xfId="317" xr:uid="{C065BA42-CD53-4AD0-B199-8A62BBCC0949}"/>
    <cellStyle name="20 % – Zvýraznění 4 5" xfId="832" xr:uid="{55D8D23C-E634-4894-BA6B-4BFA4D0CFBAD}"/>
    <cellStyle name="20 % – Zvýraznění 5" xfId="97" builtinId="46" customBuiltin="1"/>
    <cellStyle name="20 % – Zvýraznění 5 2" xfId="157" xr:uid="{388DFE88-E009-4C2C-9D7D-9C1E803CB124}"/>
    <cellStyle name="20 % – Zvýraznění 5 2 2" xfId="710" xr:uid="{5748D89B-5CE6-40E4-B891-793693D4C8F1}"/>
    <cellStyle name="20 % – Zvýraznění 5 3" xfId="218" xr:uid="{67B30AFD-F98A-49E5-B642-D011CE140FFE}"/>
    <cellStyle name="20 % – Zvýraznění 5 4" xfId="320" xr:uid="{D8A50AFF-D4CD-4792-AF95-FAA9C52CDFAC}"/>
    <cellStyle name="20 % – Zvýraznění 5 5" xfId="835" xr:uid="{DF040723-D8AC-4ED4-A3F8-4AD1E6AA0F7E}"/>
    <cellStyle name="20 % – Zvýraznění 6" xfId="100" builtinId="50" customBuiltin="1"/>
    <cellStyle name="20 % – Zvýraznění 6 2" xfId="158" xr:uid="{EB5CC806-3285-412D-A617-71DCB7322BA4}"/>
    <cellStyle name="20 % – Zvýraznění 6 2 2" xfId="713" xr:uid="{36EE16C0-F679-4BA8-BF27-7D12C0AFE554}"/>
    <cellStyle name="20 % – Zvýraznění 6 3" xfId="221" xr:uid="{D6335824-EA0F-43D5-84B6-7929D2DB24DF}"/>
    <cellStyle name="20 % – Zvýraznění 6 4" xfId="323" xr:uid="{DAF68A21-AAB4-4E49-A581-5581D8686624}"/>
    <cellStyle name="20 % – Zvýraznění 6 5" xfId="839" xr:uid="{0D850683-32BE-4B26-B249-CA6C3C24383C}"/>
    <cellStyle name="20 % – Zvýraznění1 10" xfId="340" xr:uid="{74FAD917-DED4-4A64-8895-E9C9833E80D3}"/>
    <cellStyle name="20 % – Zvýraznění1 11" xfId="341" xr:uid="{6A6C7CFD-A7C6-4C58-8EFC-FB831FD4BB68}"/>
    <cellStyle name="20 % – Zvýraznění1 2" xfId="1" xr:uid="{00000000-0005-0000-0000-000000000000}"/>
    <cellStyle name="20 % – Zvýraznění1 2 2" xfId="132" xr:uid="{04111E45-E1BD-4887-B229-2596A5DF77CA}"/>
    <cellStyle name="20 % – Zvýraznění1 2 2 2" xfId="279" xr:uid="{D56840C9-8B78-48D0-BEFB-AF076FED7687}"/>
    <cellStyle name="20 % – Zvýraznění1 2 3" xfId="225" xr:uid="{07A47741-882E-49E8-B454-DA6CA7678004}"/>
    <cellStyle name="20 % – Zvýraznění1 2 4" xfId="342" xr:uid="{8D8E5E42-D8CE-44E6-AD8F-86EB04D418C6}"/>
    <cellStyle name="20 % – Zvýraznění1 3" xfId="343" xr:uid="{D732C71C-17D5-4F4C-8BDA-B142CF0D7F10}"/>
    <cellStyle name="20 % – Zvýraznění1 4" xfId="344" xr:uid="{75788243-07F9-49CB-BFB7-8B32C37E253A}"/>
    <cellStyle name="20 % – Zvýraznění1 4 2" xfId="345" xr:uid="{AC8BE23C-6795-4490-A4E1-3BA7C6F0E645}"/>
    <cellStyle name="20 % – Zvýraznění1 5" xfId="346" xr:uid="{2000C1E5-F9E9-4D49-9A4C-A77AAE52C09D}"/>
    <cellStyle name="20 % – Zvýraznění1 5 2" xfId="347" xr:uid="{4BC90026-A7B6-4265-A8F5-4267F87E0077}"/>
    <cellStyle name="20 % – Zvýraznění1 6" xfId="348" xr:uid="{E7C08C3B-E1BE-494A-91CE-2AAA4CDC3FE3}"/>
    <cellStyle name="20 % – Zvýraznění1 6 2" xfId="349" xr:uid="{535B592B-F22A-4024-A14A-DA9F6FD7B360}"/>
    <cellStyle name="20 % – Zvýraznění1 7" xfId="350" xr:uid="{A116951C-04F1-4B37-A922-8242C9D8C2CD}"/>
    <cellStyle name="20 % – Zvýraznění1 7 2" xfId="351" xr:uid="{FADAE47D-A8EE-43BD-99CD-BB56349A29B0}"/>
    <cellStyle name="20 % – Zvýraznění1 8" xfId="352" xr:uid="{5919E6C1-509A-4E92-9411-BBE8E12D64EC}"/>
    <cellStyle name="20 % – Zvýraznění1 8 2" xfId="353" xr:uid="{948E3BA4-213C-4E52-945D-B31EF2C37232}"/>
    <cellStyle name="20 % – Zvýraznění1 9" xfId="354" xr:uid="{CE62DBB1-7909-422E-80C9-12CA6AC64CDD}"/>
    <cellStyle name="20 % – Zvýraznění2 10" xfId="355" xr:uid="{EBA7E755-0195-4303-A29F-72A06B24C414}"/>
    <cellStyle name="20 % – Zvýraznění2 11" xfId="356" xr:uid="{70FCA1FF-731F-4D98-AD89-D6FFEF1CC54F}"/>
    <cellStyle name="20 % – Zvýraznění2 2" xfId="2" xr:uid="{00000000-0005-0000-0000-000001000000}"/>
    <cellStyle name="20 % – Zvýraznění2 2 2" xfId="133" xr:uid="{0247429C-A607-42BE-B22C-78E28DF82173}"/>
    <cellStyle name="20 % – Zvýraznění2 2 2 2" xfId="280" xr:uid="{B1E2DFB0-883C-4AB6-AB05-B307C8B9984D}"/>
    <cellStyle name="20 % – Zvýraznění2 2 3" xfId="226" xr:uid="{889795C9-C731-4EC5-BF5F-04B3C0D44D78}"/>
    <cellStyle name="20 % – Zvýraznění2 2 4" xfId="357" xr:uid="{ABA58D38-132F-43EA-911B-FBC6E23979DC}"/>
    <cellStyle name="20 % – Zvýraznění2 3" xfId="358" xr:uid="{2FF520B9-CDAD-4BAD-A13A-789FEDEB2D96}"/>
    <cellStyle name="20 % – Zvýraznění2 4" xfId="359" xr:uid="{9BF83160-10B3-4A39-89C1-E3E2BACB73BA}"/>
    <cellStyle name="20 % – Zvýraznění2 4 2" xfId="360" xr:uid="{0DFB1BB4-D3D6-45C0-9F61-54735E94D42C}"/>
    <cellStyle name="20 % – Zvýraznění2 5" xfId="361" xr:uid="{938FFD97-DB4E-42B9-989A-BED8B18244FF}"/>
    <cellStyle name="20 % – Zvýraznění2 5 2" xfId="362" xr:uid="{0C454C9F-4239-4CD2-92E4-6DD54B2C291D}"/>
    <cellStyle name="20 % – Zvýraznění2 6" xfId="363" xr:uid="{0F066914-C98B-471D-823D-C58C390FF6DA}"/>
    <cellStyle name="20 % – Zvýraznění2 6 2" xfId="364" xr:uid="{C70D89DA-AAB6-4AB6-9786-875B0AAB607E}"/>
    <cellStyle name="20 % – Zvýraznění2 7" xfId="365" xr:uid="{CB82B7E3-B3D7-4304-9DCC-0F712E4B9DB4}"/>
    <cellStyle name="20 % – Zvýraznění2 7 2" xfId="366" xr:uid="{B7434B0B-4B20-4056-AF1E-AB1CF4F639F2}"/>
    <cellStyle name="20 % – Zvýraznění2 8" xfId="367" xr:uid="{5742C580-BA95-49EF-A2FE-ABCF19A87F14}"/>
    <cellStyle name="20 % – Zvýraznění2 8 2" xfId="368" xr:uid="{11002B9D-F4FC-4755-97AF-E4EAD998D086}"/>
    <cellStyle name="20 % – Zvýraznění2 9" xfId="369" xr:uid="{9A98FD94-B2FE-46E8-AB96-C8B98FBAB25D}"/>
    <cellStyle name="20 % – Zvýraznění3 10" xfId="370" xr:uid="{9EFDDFA6-32AB-4E2D-BA63-14FCD9D863C7}"/>
    <cellStyle name="20 % – Zvýraznění3 11" xfId="371" xr:uid="{F4DCEECD-F1EA-4956-9323-C4A4F7F51548}"/>
    <cellStyle name="20 % – Zvýraznění3 2" xfId="3" xr:uid="{00000000-0005-0000-0000-000002000000}"/>
    <cellStyle name="20 % – Zvýraznění3 2 2" xfId="134" xr:uid="{63C7849D-3278-4FD5-AF1F-CD028313CD23}"/>
    <cellStyle name="20 % – Zvýraznění3 2 2 2" xfId="281" xr:uid="{D18D7BDC-8F88-4614-9B5C-8B3090D2155E}"/>
    <cellStyle name="20 % – Zvýraznění3 2 3" xfId="227" xr:uid="{79535E34-5653-4A95-9CF2-B7F8883CDF59}"/>
    <cellStyle name="20 % – Zvýraznění3 2 4" xfId="372" xr:uid="{E67F32CD-AFFC-47F9-AA41-FA829F069513}"/>
    <cellStyle name="20 % – Zvýraznění3 3" xfId="373" xr:uid="{5764F3CC-7C96-4C96-8D76-3686EB3EE136}"/>
    <cellStyle name="20 % – Zvýraznění3 4" xfId="374" xr:uid="{7B1F81BF-5519-4F7B-B0DF-E54063B290AE}"/>
    <cellStyle name="20 % – Zvýraznění3 4 2" xfId="375" xr:uid="{7D91E546-B655-4416-AB36-C54E73774980}"/>
    <cellStyle name="20 % – Zvýraznění3 5" xfId="376" xr:uid="{D7102DDD-452F-492F-A6A3-E74565BEF19F}"/>
    <cellStyle name="20 % – Zvýraznění3 5 2" xfId="377" xr:uid="{3AEA0FF2-B06B-44C5-A0C0-4909ECD0D7E6}"/>
    <cellStyle name="20 % – Zvýraznění3 6" xfId="378" xr:uid="{8FFE122E-A06B-451A-B4A3-99C12A449E9C}"/>
    <cellStyle name="20 % – Zvýraznění3 6 2" xfId="379" xr:uid="{1247BAA2-6200-4964-AE35-19AE3D2544B2}"/>
    <cellStyle name="20 % – Zvýraznění3 7" xfId="380" xr:uid="{6FC92CF4-3FD4-44E1-8A20-D4AB31F1F6E4}"/>
    <cellStyle name="20 % – Zvýraznění3 7 2" xfId="381" xr:uid="{DBC6339D-704B-40D4-B42F-8D4B0F776862}"/>
    <cellStyle name="20 % – Zvýraznění3 8" xfId="382" xr:uid="{823CA336-85BF-4FEE-9944-024BC5E1884D}"/>
    <cellStyle name="20 % – Zvýraznění3 8 2" xfId="383" xr:uid="{CD6FF60F-46DD-469F-B242-6281569BCEDC}"/>
    <cellStyle name="20 % – Zvýraznění3 9" xfId="384" xr:uid="{3C5CFA1D-E2AF-4474-BEC3-39BCC18C349B}"/>
    <cellStyle name="20 % – Zvýraznění4 10" xfId="385" xr:uid="{A0C4251D-622C-4B78-BB75-CDC93CE2AC09}"/>
    <cellStyle name="20 % – Zvýraznění4 11" xfId="386" xr:uid="{1B22A52E-72FB-4273-A95F-C268CC026B18}"/>
    <cellStyle name="20 % – Zvýraznění4 2" xfId="4" xr:uid="{00000000-0005-0000-0000-000003000000}"/>
    <cellStyle name="20 % – Zvýraznění4 2 2" xfId="135" xr:uid="{18D21875-C277-46C0-95CC-05C033A212CB}"/>
    <cellStyle name="20 % – Zvýraznění4 2 2 2" xfId="282" xr:uid="{3D05B7D8-D5E4-4F95-B93B-965D33BF4A88}"/>
    <cellStyle name="20 % – Zvýraznění4 2 3" xfId="228" xr:uid="{FF4AFCE3-99D5-4FC0-89A8-7472706CC15A}"/>
    <cellStyle name="20 % – Zvýraznění4 2 4" xfId="387" xr:uid="{083D2238-26CE-4BA4-A99A-C03978EBF07F}"/>
    <cellStyle name="20 % – Zvýraznění4 3" xfId="388" xr:uid="{F4C2E9F7-915F-4D90-889D-23620A88872A}"/>
    <cellStyle name="20 % – Zvýraznění4 4" xfId="389" xr:uid="{0342E7F1-CBFF-4A14-9637-B400359FA324}"/>
    <cellStyle name="20 % – Zvýraznění4 4 2" xfId="390" xr:uid="{928F1AED-6B2D-4C71-B52C-8DA6E50E459A}"/>
    <cellStyle name="20 % – Zvýraznění4 5" xfId="391" xr:uid="{52DFD17A-46E3-4530-88D5-3659EB8264F0}"/>
    <cellStyle name="20 % – Zvýraznění4 5 2" xfId="392" xr:uid="{CCEFFE36-9AB7-4779-A9EF-668E64B5AF8E}"/>
    <cellStyle name="20 % – Zvýraznění4 6" xfId="393" xr:uid="{07F66052-E3CB-420D-BF31-222EAEA5F3D5}"/>
    <cellStyle name="20 % – Zvýraznění4 6 2" xfId="394" xr:uid="{8237FB8A-1938-4558-897C-780FB0962A58}"/>
    <cellStyle name="20 % – Zvýraznění4 7" xfId="395" xr:uid="{9178F475-EEE8-4F46-A961-CF1A1450D849}"/>
    <cellStyle name="20 % – Zvýraznění4 7 2" xfId="396" xr:uid="{AD160AFC-B6D7-4949-8A80-6298943B7DB2}"/>
    <cellStyle name="20 % – Zvýraznění4 8" xfId="397" xr:uid="{66A53282-456F-4AFB-802C-2E68AF243E15}"/>
    <cellStyle name="20 % – Zvýraznění4 8 2" xfId="398" xr:uid="{9B11B284-6DAE-4AC4-B5A2-F79EA9C3CEE1}"/>
    <cellStyle name="20 % – Zvýraznění4 9" xfId="399" xr:uid="{0EC59255-35DF-4F3F-8A6D-A706FED019A5}"/>
    <cellStyle name="20 % – Zvýraznění5 10" xfId="400" xr:uid="{61A295AF-60B7-4E6A-B044-F4819CA7CE28}"/>
    <cellStyle name="20 % – Zvýraznění5 11" xfId="401" xr:uid="{7CCE8251-14D3-40C5-9094-CD6DCB94D2E6}"/>
    <cellStyle name="20 % – Zvýraznění5 2" xfId="5" xr:uid="{00000000-0005-0000-0000-000004000000}"/>
    <cellStyle name="20 % – Zvýraznění5 2 2" xfId="136" xr:uid="{F9E5230B-1480-4A45-A8B9-426A6A1B99CF}"/>
    <cellStyle name="20 % – Zvýraznění5 2 2 2" xfId="283" xr:uid="{F2D2D6BF-30C7-4FCB-9379-45BD421F692F}"/>
    <cellStyle name="20 % – Zvýraznění5 2 3" xfId="229" xr:uid="{5ED4B83C-8B83-46B1-A71E-B5F44A16E782}"/>
    <cellStyle name="20 % – Zvýraznění5 2 4" xfId="402" xr:uid="{0BDEC9BD-67A4-48A6-9F8A-3CF55ABB5ADB}"/>
    <cellStyle name="20 % – Zvýraznění5 3" xfId="403" xr:uid="{E7A86496-0829-476D-B578-0B172EFDDA51}"/>
    <cellStyle name="20 % – Zvýraznění5 4" xfId="404" xr:uid="{CF681135-F5C1-4F87-B048-043AB4EE4F1F}"/>
    <cellStyle name="20 % – Zvýraznění5 4 2" xfId="405" xr:uid="{E7A8180A-9A8C-4FC7-AE30-CBC0467946DD}"/>
    <cellStyle name="20 % – Zvýraznění5 5" xfId="406" xr:uid="{4EB8A1D3-2DE0-4298-9268-124A7195F1F8}"/>
    <cellStyle name="20 % – Zvýraznění5 5 2" xfId="407" xr:uid="{7FC3832E-EF0B-4927-9835-15A4854A7409}"/>
    <cellStyle name="20 % – Zvýraznění5 6" xfId="408" xr:uid="{63559C71-8654-4E18-B828-4FE1F9C19C0F}"/>
    <cellStyle name="20 % – Zvýraznění5 6 2" xfId="409" xr:uid="{A74C532C-3142-41EF-A01A-AF67B90462A1}"/>
    <cellStyle name="20 % – Zvýraznění5 7" xfId="410" xr:uid="{D1CF7B35-4EA6-4FB5-880F-91402E82DD03}"/>
    <cellStyle name="20 % – Zvýraznění5 7 2" xfId="411" xr:uid="{B5544853-D08F-4B1F-BA46-7E202BAA9D9F}"/>
    <cellStyle name="20 % – Zvýraznění5 8" xfId="412" xr:uid="{1F2EAF39-C791-4AAB-B20E-392A1BA197C7}"/>
    <cellStyle name="20 % – Zvýraznění5 8 2" xfId="413" xr:uid="{551E0F36-BD5E-4286-83A1-C8FA212C2B37}"/>
    <cellStyle name="20 % – Zvýraznění5 9" xfId="414" xr:uid="{3ABF5D14-8CDF-4563-BC51-14FB226BF4CA}"/>
    <cellStyle name="20 % – Zvýraznění6 10" xfId="415" xr:uid="{3EB3C17B-CF9F-4119-9290-AFCA44DFF54E}"/>
    <cellStyle name="20 % – Zvýraznění6 11" xfId="416" xr:uid="{3974E95D-A024-4CC7-8657-D1AF088C6E11}"/>
    <cellStyle name="20 % – Zvýraznění6 2" xfId="6" xr:uid="{00000000-0005-0000-0000-000005000000}"/>
    <cellStyle name="20 % – Zvýraznění6 2 2" xfId="137" xr:uid="{3C517988-21DD-44AA-82D8-3A4362586BA3}"/>
    <cellStyle name="20 % – Zvýraznění6 2 2 2" xfId="284" xr:uid="{8F5EA924-AC84-4A0B-9F6A-4A76BAE61B3F}"/>
    <cellStyle name="20 % – Zvýraznění6 2 3" xfId="230" xr:uid="{7259FBE1-4A2F-4678-8B30-BECDFC20A4AC}"/>
    <cellStyle name="20 % – Zvýraznění6 2 4" xfId="417" xr:uid="{2C875BCB-9112-493B-9D02-C1D719428DDC}"/>
    <cellStyle name="20 % – Zvýraznění6 3" xfId="418" xr:uid="{877A6245-F563-4083-BFBD-3AABC95B1B94}"/>
    <cellStyle name="20 % – Zvýraznění6 4" xfId="419" xr:uid="{F0C3FA61-2506-4D98-B719-BAEE4541BFC7}"/>
    <cellStyle name="20 % – Zvýraznění6 4 2" xfId="420" xr:uid="{D9B5C787-0865-4F3F-A64E-B1B7E9AB5A08}"/>
    <cellStyle name="20 % – Zvýraznění6 5" xfId="421" xr:uid="{AA2F0C5E-9B9D-4E41-9B2B-43A37C03C201}"/>
    <cellStyle name="20 % – Zvýraznění6 5 2" xfId="422" xr:uid="{21245D71-33DA-4F16-BE4C-AB8A23D550AC}"/>
    <cellStyle name="20 % – Zvýraznění6 6" xfId="423" xr:uid="{CCC5F58E-2685-4E76-8084-D8D2244BDEE3}"/>
    <cellStyle name="20 % – Zvýraznění6 6 2" xfId="424" xr:uid="{34FC419E-B681-469C-8CC6-E68C6A118F45}"/>
    <cellStyle name="20 % – Zvýraznění6 7" xfId="425" xr:uid="{31356EEE-F357-49CE-93D9-7DC1EFA24DD2}"/>
    <cellStyle name="20 % – Zvýraznění6 7 2" xfId="426" xr:uid="{808A2C57-7BB3-4566-AD65-EED9A9D7D334}"/>
    <cellStyle name="20 % – Zvýraznění6 8" xfId="427" xr:uid="{75755B8E-AF4F-432C-AAD4-418D6F9DB505}"/>
    <cellStyle name="20 % – Zvýraznění6 8 2" xfId="428" xr:uid="{BA85038B-AFAA-4B40-99ED-9E18D3CB90EF}"/>
    <cellStyle name="20 % – Zvýraznění6 9" xfId="429" xr:uid="{E3244C6F-910A-43BE-8112-7630B17360EA}"/>
    <cellStyle name="40 % – Zvýraznění 1" xfId="86" builtinId="31" customBuiltin="1"/>
    <cellStyle name="40 % – Zvýraznění 1 2" xfId="159" xr:uid="{EA052EC7-A67E-4B73-AF03-927D04C862A1}"/>
    <cellStyle name="40 % – Zvýraznění 1 2 2" xfId="699" xr:uid="{9474CA47-49FF-4EA3-AAE0-99B1A13ED446}"/>
    <cellStyle name="40 % – Zvýraznění 1 3" xfId="207" xr:uid="{5B1D11ED-59D6-4B6C-9CB7-74B3835F182C}"/>
    <cellStyle name="40 % – Zvýraznění 1 4" xfId="309" xr:uid="{E1710307-2811-43C8-90B8-D6B050C5FFA2}"/>
    <cellStyle name="40 % – Zvýraznění 1 5" xfId="824" xr:uid="{1C5CA14E-07AD-4CB5-B028-CBD8344C8A4F}"/>
    <cellStyle name="40 % – Zvýraznění 2" xfId="89" builtinId="35" customBuiltin="1"/>
    <cellStyle name="40 % – Zvýraznění 2 2" xfId="160" xr:uid="{B9AEF8B0-B2BC-4443-BBF6-BD0BB5B3E3FE}"/>
    <cellStyle name="40 % – Zvýraznění 2 2 2" xfId="702" xr:uid="{B5EEB918-0518-44C4-8986-31C4CDE47249}"/>
    <cellStyle name="40 % – Zvýraznění 2 3" xfId="210" xr:uid="{32DDC337-F896-4ABE-B6A7-A28E21DA1E8D}"/>
    <cellStyle name="40 % – Zvýraznění 2 4" xfId="312" xr:uid="{F5867BC2-E673-4599-A116-86E823533F53}"/>
    <cellStyle name="40 % – Zvýraznění 2 5" xfId="827" xr:uid="{3590D4C7-7EB8-4541-A013-31B818306078}"/>
    <cellStyle name="40 % – Zvýraznění 3" xfId="92" builtinId="39" customBuiltin="1"/>
    <cellStyle name="40 % – Zvýraznění 3 2" xfId="161" xr:uid="{77178A79-F64E-4139-8491-A29C8C6CF2CC}"/>
    <cellStyle name="40 % – Zvýraznění 3 2 2" xfId="705" xr:uid="{01A9C726-E4F2-4ADB-A13D-4FDFE037351E}"/>
    <cellStyle name="40 % – Zvýraznění 3 3" xfId="213" xr:uid="{9DA53942-5198-4635-8597-513AD9718E74}"/>
    <cellStyle name="40 % – Zvýraznění 3 4" xfId="315" xr:uid="{0077F4E0-C269-4135-B31C-04A44FE0EA84}"/>
    <cellStyle name="40 % – Zvýraznění 3 5" xfId="830" xr:uid="{3F8F6D3E-CEAB-4837-93B6-2345FC2F186A}"/>
    <cellStyle name="40 % – Zvýraznění 4" xfId="95" builtinId="43" customBuiltin="1"/>
    <cellStyle name="40 % – Zvýraznění 4 2" xfId="162" xr:uid="{331566F5-FA79-420C-97D2-42FC01B755F8}"/>
    <cellStyle name="40 % – Zvýraznění 4 2 2" xfId="708" xr:uid="{64B4B4D9-BBFB-4D16-80A0-01E11264E3FC}"/>
    <cellStyle name="40 % – Zvýraznění 4 3" xfId="216" xr:uid="{0134F3E7-3D26-4C94-913F-305070429A06}"/>
    <cellStyle name="40 % – Zvýraznění 4 4" xfId="318" xr:uid="{C9EADE4D-6BF7-4A71-AA08-E15FB8E014A2}"/>
    <cellStyle name="40 % – Zvýraznění 4 5" xfId="833" xr:uid="{C4BCDE45-7B95-4229-81A5-5D1969BF7E6B}"/>
    <cellStyle name="40 % – Zvýraznění 5" xfId="98" builtinId="47" customBuiltin="1"/>
    <cellStyle name="40 % – Zvýraznění 5 2" xfId="163" xr:uid="{C1D0F9B9-B4DB-4371-87EB-F564573E4E9D}"/>
    <cellStyle name="40 % – Zvýraznění 5 2 2" xfId="711" xr:uid="{EEBFA100-ADC8-4134-B1F9-8ED20D374E37}"/>
    <cellStyle name="40 % – Zvýraznění 5 3" xfId="219" xr:uid="{A29A8400-E107-45CF-A4B0-A06B858A0049}"/>
    <cellStyle name="40 % – Zvýraznění 5 4" xfId="321" xr:uid="{5B769128-9ED2-4C48-BB96-91776397E721}"/>
    <cellStyle name="40 % – Zvýraznění 5 5" xfId="836" xr:uid="{38B96394-3D2B-4302-9BA7-B6D7A891AC22}"/>
    <cellStyle name="40 % – Zvýraznění 6" xfId="101" builtinId="51" customBuiltin="1"/>
    <cellStyle name="40 % – Zvýraznění 6 2" xfId="164" xr:uid="{60FD17FB-7A7F-4B00-B74E-298CCE490723}"/>
    <cellStyle name="40 % – Zvýraznění 6 2 2" xfId="714" xr:uid="{00D0E585-28AD-4CB0-8DBC-261FEC5CA227}"/>
    <cellStyle name="40 % – Zvýraznění 6 3" xfId="222" xr:uid="{3E4DE04A-0027-4256-801D-DB7A834A060D}"/>
    <cellStyle name="40 % – Zvýraznění 6 4" xfId="324" xr:uid="{C440E90A-C4DE-42CC-88D5-F1FC286B9B01}"/>
    <cellStyle name="40 % – Zvýraznění 6 5" xfId="840" xr:uid="{80F0953B-CC8B-40A1-AC39-5381C459CD85}"/>
    <cellStyle name="40 % – Zvýraznění1 10" xfId="430" xr:uid="{ABE57068-E5E8-4723-B1D1-3CE95F99A117}"/>
    <cellStyle name="40 % – Zvýraznění1 11" xfId="431" xr:uid="{5E5E059E-3B31-462F-9DF4-68D2324F99A1}"/>
    <cellStyle name="40 % – Zvýraznění1 2" xfId="7" xr:uid="{00000000-0005-0000-0000-000006000000}"/>
    <cellStyle name="40 % – Zvýraznění1 2 2" xfId="138" xr:uid="{0758603B-FAC2-4336-AD1C-4FCB870552A7}"/>
    <cellStyle name="40 % – Zvýraznění1 2 2 2" xfId="285" xr:uid="{5D9762D3-D54A-47E1-95E9-0542EB9256BE}"/>
    <cellStyle name="40 % – Zvýraznění1 2 3" xfId="231" xr:uid="{AA643982-00A8-49D9-81D2-1FE9A7C70334}"/>
    <cellStyle name="40 % – Zvýraznění1 2 4" xfId="432" xr:uid="{7599E485-73E8-473D-8EDC-D46733412853}"/>
    <cellStyle name="40 % – Zvýraznění1 3" xfId="433" xr:uid="{4FF15075-D764-4D31-A8C4-3EC34A86FE6E}"/>
    <cellStyle name="40 % – Zvýraznění1 4" xfId="434" xr:uid="{E9D86673-B3E9-41ED-A31B-52BE33CDC8A4}"/>
    <cellStyle name="40 % – Zvýraznění1 4 2" xfId="435" xr:uid="{744730A6-730F-47C9-B0C9-60BBABFDA20C}"/>
    <cellStyle name="40 % – Zvýraznění1 5" xfId="436" xr:uid="{02FE2722-5A8B-4B1B-93F5-288DA5B4792B}"/>
    <cellStyle name="40 % – Zvýraznění1 5 2" xfId="437" xr:uid="{75AE8631-3DA5-4026-9104-1E87F3100EA5}"/>
    <cellStyle name="40 % – Zvýraznění1 6" xfId="438" xr:uid="{80DA3731-0C86-4542-B46C-2A31714BA33C}"/>
    <cellStyle name="40 % – Zvýraznění1 6 2" xfId="439" xr:uid="{F775E05A-01D9-4BCE-AC30-F0FC79063FB4}"/>
    <cellStyle name="40 % – Zvýraznění1 7" xfId="440" xr:uid="{540CFDAB-A5F1-46FE-965E-85678B4A53AE}"/>
    <cellStyle name="40 % – Zvýraznění1 7 2" xfId="441" xr:uid="{6D0A0EB8-D8F4-45F7-87EB-CD44898CD3F0}"/>
    <cellStyle name="40 % – Zvýraznění1 8" xfId="442" xr:uid="{E50E9D13-044B-42B3-9B96-51D1FE054E93}"/>
    <cellStyle name="40 % – Zvýraznění1 8 2" xfId="443" xr:uid="{BFE117A3-F93D-4E9C-9F71-D5615890EB39}"/>
    <cellStyle name="40 % – Zvýraznění1 9" xfId="444" xr:uid="{07523C65-7E85-4942-8DC5-999ABFBB1829}"/>
    <cellStyle name="40 % – Zvýraznění2 10" xfId="445" xr:uid="{6A9ABDC3-9F77-4182-A730-A0F38270FC95}"/>
    <cellStyle name="40 % – Zvýraznění2 11" xfId="446" xr:uid="{89D2A094-1803-4FEB-ADD7-805ADBF96B02}"/>
    <cellStyle name="40 % – Zvýraznění2 2" xfId="8" xr:uid="{00000000-0005-0000-0000-000007000000}"/>
    <cellStyle name="40 % – Zvýraznění2 2 2" xfId="139" xr:uid="{76397BD7-9C84-4782-B84C-564601D58910}"/>
    <cellStyle name="40 % – Zvýraznění2 2 2 2" xfId="286" xr:uid="{A7708ACF-C5AA-402D-910D-C1761FC7ED7A}"/>
    <cellStyle name="40 % – Zvýraznění2 2 3" xfId="232" xr:uid="{E706D06E-5A33-495A-853F-69426F57E1FB}"/>
    <cellStyle name="40 % – Zvýraznění2 2 4" xfId="447" xr:uid="{51CDE815-DB42-47C4-AC94-F5797300E508}"/>
    <cellStyle name="40 % – Zvýraznění2 3" xfId="448" xr:uid="{4F1497E5-43DE-452A-A51E-6A84BF520C81}"/>
    <cellStyle name="40 % – Zvýraznění2 4" xfId="449" xr:uid="{9D37C21E-A981-4D9A-B531-C2B6F92DEA85}"/>
    <cellStyle name="40 % – Zvýraznění2 4 2" xfId="450" xr:uid="{BCC0E07E-F293-440B-8C33-EB27A156E75C}"/>
    <cellStyle name="40 % – Zvýraznění2 5" xfId="451" xr:uid="{F17E3CB5-D363-400D-9949-2D718281FED3}"/>
    <cellStyle name="40 % – Zvýraznění2 5 2" xfId="452" xr:uid="{FFB01DB4-C07B-497B-AB71-CE50E326185A}"/>
    <cellStyle name="40 % – Zvýraznění2 6" xfId="453" xr:uid="{7FF41C64-7045-4840-9F8E-47D09D2D36F4}"/>
    <cellStyle name="40 % – Zvýraznění2 6 2" xfId="454" xr:uid="{80B13B0F-C2CE-483E-A756-E24442DD6925}"/>
    <cellStyle name="40 % – Zvýraznění2 7" xfId="455" xr:uid="{9AF1BC7A-D8D6-4C9B-9145-8A673C63A41E}"/>
    <cellStyle name="40 % – Zvýraznění2 7 2" xfId="456" xr:uid="{5CB42B5E-3B17-47CB-A704-042E205BA2A1}"/>
    <cellStyle name="40 % – Zvýraznění2 8" xfId="457" xr:uid="{BA71B59B-3364-4396-8BAF-6A7590E4CE55}"/>
    <cellStyle name="40 % – Zvýraznění2 8 2" xfId="458" xr:uid="{F518D92E-9BA1-457D-AF0C-B2064AA279A3}"/>
    <cellStyle name="40 % – Zvýraznění2 9" xfId="459" xr:uid="{E69DFDCA-7212-49BC-8B48-385047A446B7}"/>
    <cellStyle name="40 % – Zvýraznění3 10" xfId="460" xr:uid="{6DA2C0C5-29BD-46E6-8010-E551C2B5F5CB}"/>
    <cellStyle name="40 % – Zvýraznění3 11" xfId="461" xr:uid="{A4DBCF0E-55A9-4B0A-B513-F09E0F0B1B26}"/>
    <cellStyle name="40 % – Zvýraznění3 2" xfId="9" xr:uid="{00000000-0005-0000-0000-000008000000}"/>
    <cellStyle name="40 % – Zvýraznění3 2 2" xfId="140" xr:uid="{EA005ECB-F1A3-4B66-99F7-3672A9BBD39D}"/>
    <cellStyle name="40 % – Zvýraznění3 2 2 2" xfId="287" xr:uid="{9F4D3AEE-E2E7-439C-93C3-DFE1959B9BEA}"/>
    <cellStyle name="40 % – Zvýraznění3 2 3" xfId="233" xr:uid="{8413085B-CAE2-4EE1-9029-B1880092CB6C}"/>
    <cellStyle name="40 % – Zvýraznění3 2 4" xfId="462" xr:uid="{1D6F75FB-6C69-4C8D-89E6-FCA8A7011D60}"/>
    <cellStyle name="40 % – Zvýraznění3 3" xfId="463" xr:uid="{62E17A56-6364-4F76-B574-AF665B9BED1F}"/>
    <cellStyle name="40 % – Zvýraznění3 4" xfId="464" xr:uid="{12CCD32D-80EC-4069-9CEB-FE6B654DE8D2}"/>
    <cellStyle name="40 % – Zvýraznění3 4 2" xfId="465" xr:uid="{F012000A-8FBB-40A9-BE2E-273F8344CBA5}"/>
    <cellStyle name="40 % – Zvýraznění3 5" xfId="466" xr:uid="{C8FA2228-D52B-44DA-8E8C-62096BF3D0D0}"/>
    <cellStyle name="40 % – Zvýraznění3 5 2" xfId="467" xr:uid="{7AD4F8A4-BFDC-47B2-A2CC-7C3C24A44A27}"/>
    <cellStyle name="40 % – Zvýraznění3 6" xfId="468" xr:uid="{54B9948F-728D-4D6A-8C5A-9C4B6DFDAD55}"/>
    <cellStyle name="40 % – Zvýraznění3 6 2" xfId="469" xr:uid="{A76BDF79-C01B-423C-8831-03D05A8E4A46}"/>
    <cellStyle name="40 % – Zvýraznění3 7" xfId="470" xr:uid="{A71B2DDF-1F43-479F-92F6-04563FA89DE3}"/>
    <cellStyle name="40 % – Zvýraznění3 7 2" xfId="471" xr:uid="{65F40912-0AB8-461D-A7C6-622E46F771D8}"/>
    <cellStyle name="40 % – Zvýraznění3 8" xfId="472" xr:uid="{6B2F05C8-8EF4-4B06-943C-92E152B9DF93}"/>
    <cellStyle name="40 % – Zvýraznění3 8 2" xfId="473" xr:uid="{0DF0E61E-2A70-45CD-A17B-EBD0AD64BB53}"/>
    <cellStyle name="40 % – Zvýraznění3 9" xfId="474" xr:uid="{D4E53541-2283-46C3-943C-8FE9E76D2F5D}"/>
    <cellStyle name="40 % – Zvýraznění4 10" xfId="475" xr:uid="{F3BB1AD8-4078-4FEF-8E01-9F76C427B10F}"/>
    <cellStyle name="40 % – Zvýraznění4 11" xfId="476" xr:uid="{16EB269D-1822-43D9-808B-D9AB0A909B73}"/>
    <cellStyle name="40 % – Zvýraznění4 2" xfId="10" xr:uid="{00000000-0005-0000-0000-000009000000}"/>
    <cellStyle name="40 % – Zvýraznění4 2 2" xfId="141" xr:uid="{20082D08-1121-459A-853F-8A2CA30FD9C5}"/>
    <cellStyle name="40 % – Zvýraznění4 2 2 2" xfId="288" xr:uid="{F9B60578-A02A-46DF-9915-D9AB239047F5}"/>
    <cellStyle name="40 % – Zvýraznění4 2 3" xfId="234" xr:uid="{5F1BB7DF-C0A3-41F5-B009-AF2255EAB043}"/>
    <cellStyle name="40 % – Zvýraznění4 2 4" xfId="477" xr:uid="{08F4A44E-7D4B-4BD6-82D2-0AF56FB95800}"/>
    <cellStyle name="40 % – Zvýraznění4 3" xfId="478" xr:uid="{F0327CCC-429B-4035-8AFC-86A268A25F24}"/>
    <cellStyle name="40 % – Zvýraznění4 4" xfId="479" xr:uid="{AD8E5937-7C46-4CF8-AA2E-30B250B4447E}"/>
    <cellStyle name="40 % – Zvýraznění4 4 2" xfId="480" xr:uid="{206AF3AD-85C8-4771-A17F-CF996513E19B}"/>
    <cellStyle name="40 % – Zvýraznění4 5" xfId="481" xr:uid="{5209CE66-EF35-4EBB-9564-A196BF1C7164}"/>
    <cellStyle name="40 % – Zvýraznění4 5 2" xfId="482" xr:uid="{EE7CE48A-8716-440A-8B02-761E70EB70DF}"/>
    <cellStyle name="40 % – Zvýraznění4 6" xfId="483" xr:uid="{AFB05AF9-D3B3-4598-BA1E-2F6CCC5DFD74}"/>
    <cellStyle name="40 % – Zvýraznění4 6 2" xfId="484" xr:uid="{1FFDAFBB-95D4-44CD-8E67-03EEB309391A}"/>
    <cellStyle name="40 % – Zvýraznění4 7" xfId="485" xr:uid="{BCB23CE6-5D92-4F01-AF01-69BFEFA9F8C6}"/>
    <cellStyle name="40 % – Zvýraznění4 7 2" xfId="486" xr:uid="{5707DBD8-0DA4-485D-A406-8ACF7E867E09}"/>
    <cellStyle name="40 % – Zvýraznění4 8" xfId="487" xr:uid="{C02BE625-09A2-4BC2-90A8-B4A6E53FBB27}"/>
    <cellStyle name="40 % – Zvýraznění4 8 2" xfId="488" xr:uid="{D575D091-1C5A-4D85-B92D-0795D439D4B8}"/>
    <cellStyle name="40 % – Zvýraznění4 9" xfId="489" xr:uid="{1CD48F71-4593-438C-A73C-744D699E6095}"/>
    <cellStyle name="40 % – Zvýraznění5 10" xfId="490" xr:uid="{43191F1C-5527-49F4-B741-E0B3440C6087}"/>
    <cellStyle name="40 % – Zvýraznění5 11" xfId="491" xr:uid="{452F81C5-DAEF-45CD-869A-5D8DF39F120D}"/>
    <cellStyle name="40 % – Zvýraznění5 2" xfId="11" xr:uid="{00000000-0005-0000-0000-00000A000000}"/>
    <cellStyle name="40 % – Zvýraznění5 2 2" xfId="142" xr:uid="{D9AA2565-CFDA-4DA5-A8FC-5C631FDDD663}"/>
    <cellStyle name="40 % – Zvýraznění5 2 2 2" xfId="289" xr:uid="{E55652F5-CFC2-4068-B836-269E3B4F6EA7}"/>
    <cellStyle name="40 % – Zvýraznění5 2 3" xfId="235" xr:uid="{0172918D-7E98-4049-B6EE-408EBA5973C0}"/>
    <cellStyle name="40 % – Zvýraznění5 2 4" xfId="492" xr:uid="{BD2C5321-4BD7-4ED1-B3CF-81A588667F59}"/>
    <cellStyle name="40 % – Zvýraznění5 3" xfId="493" xr:uid="{2E607DF3-8347-4F1F-8BE1-634BA3CFF603}"/>
    <cellStyle name="40 % – Zvýraznění5 4" xfId="494" xr:uid="{1AC7AAB7-6952-4A46-8AC4-BBEF90C6454C}"/>
    <cellStyle name="40 % – Zvýraznění5 4 2" xfId="495" xr:uid="{1BE7A19B-4E24-4338-AAA2-916BBE16CABE}"/>
    <cellStyle name="40 % – Zvýraznění5 5" xfId="496" xr:uid="{6CF98A0C-66B2-4C70-8025-852FF8141B12}"/>
    <cellStyle name="40 % – Zvýraznění5 5 2" xfId="497" xr:uid="{21E88A95-CB4B-4510-85DF-82AAEF788518}"/>
    <cellStyle name="40 % – Zvýraznění5 6" xfId="498" xr:uid="{52FB6192-5181-4E12-9A09-D8E6FFF7085E}"/>
    <cellStyle name="40 % – Zvýraznění5 6 2" xfId="499" xr:uid="{9C1765E6-2BDB-4F79-AB7A-4B4795EBB8C3}"/>
    <cellStyle name="40 % – Zvýraznění5 7" xfId="500" xr:uid="{44533F46-635C-4CC0-9E7D-5F59D4C356D3}"/>
    <cellStyle name="40 % – Zvýraznění5 7 2" xfId="501" xr:uid="{D8E3A5F2-6532-4EDE-82BA-3DD9E50D110A}"/>
    <cellStyle name="40 % – Zvýraznění5 8" xfId="502" xr:uid="{BC1AEB87-DAFE-4D13-A6C6-EF926A8BF8D9}"/>
    <cellStyle name="40 % – Zvýraznění5 8 2" xfId="503" xr:uid="{73580F08-12A1-4C21-A1BC-EFCEC7725FD1}"/>
    <cellStyle name="40 % – Zvýraznění5 9" xfId="504" xr:uid="{BCDA610A-ADF0-4D2B-A992-7E4650D727DF}"/>
    <cellStyle name="40 % – Zvýraznění6 10" xfId="505" xr:uid="{E0090926-202C-47EF-A4A4-057A18297799}"/>
    <cellStyle name="40 % – Zvýraznění6 11" xfId="506" xr:uid="{977953BE-E76E-47D3-A8F3-BFF47C011404}"/>
    <cellStyle name="40 % – Zvýraznění6 2" xfId="12" xr:uid="{00000000-0005-0000-0000-00000B000000}"/>
    <cellStyle name="40 % – Zvýraznění6 2 2" xfId="143" xr:uid="{3C4D4122-AB7D-4B39-829C-DB5CEDE95825}"/>
    <cellStyle name="40 % – Zvýraznění6 2 2 2" xfId="290" xr:uid="{EF9F6B9C-773C-4B13-8122-9F280C0A881C}"/>
    <cellStyle name="40 % – Zvýraznění6 2 3" xfId="236" xr:uid="{13164AD7-DEFF-4503-A10B-07F58D0EFC5D}"/>
    <cellStyle name="40 % – Zvýraznění6 2 4" xfId="507" xr:uid="{B6B92845-0CF9-4100-9E3D-9F36574E92EB}"/>
    <cellStyle name="40 % – Zvýraznění6 3" xfId="508" xr:uid="{646B010F-CB7F-4B55-B559-1CA8D9BB2EE9}"/>
    <cellStyle name="40 % – Zvýraznění6 4" xfId="509" xr:uid="{302DA719-DD63-4749-944B-3DE81E8DA571}"/>
    <cellStyle name="40 % – Zvýraznění6 4 2" xfId="510" xr:uid="{2C78D69C-55B8-4CF2-8E7D-03E971AEF25B}"/>
    <cellStyle name="40 % – Zvýraznění6 5" xfId="511" xr:uid="{E3AB56EA-D091-4A7F-B02B-92D9E6E689A5}"/>
    <cellStyle name="40 % – Zvýraznění6 5 2" xfId="512" xr:uid="{963A384F-AD0D-40E3-BA7D-972E80839A5D}"/>
    <cellStyle name="40 % – Zvýraznění6 6" xfId="513" xr:uid="{D51C2469-93F9-4DB5-A317-E362FE718F8E}"/>
    <cellStyle name="40 % – Zvýraznění6 6 2" xfId="514" xr:uid="{D01E9D42-D331-404F-9C89-2B8736164518}"/>
    <cellStyle name="40 % – Zvýraznění6 7" xfId="515" xr:uid="{691570D8-7A82-46AA-B30B-A5391CEC14FC}"/>
    <cellStyle name="40 % – Zvýraznění6 7 2" xfId="516" xr:uid="{F88DD0FE-6951-4E45-82B1-AD88C8B597CC}"/>
    <cellStyle name="40 % – Zvýraznění6 8" xfId="517" xr:uid="{DD0706B6-FE5A-49F7-81E4-02767A1D9B84}"/>
    <cellStyle name="40 % – Zvýraznění6 8 2" xfId="518" xr:uid="{0BE2657A-4F58-4C32-92B6-B736DE62F0A0}"/>
    <cellStyle name="40 % – Zvýraznění6 9" xfId="519" xr:uid="{746BAC6E-76EB-4188-B927-42C76FB86B11}"/>
    <cellStyle name="60 % – Zvýraznění 1" xfId="87" builtinId="32" customBuiltin="1"/>
    <cellStyle name="60 % – Zvýraznění 1 2" xfId="165" xr:uid="{AD1A04BA-7BC5-4542-ACD2-23046A9372A9}"/>
    <cellStyle name="60 % – Zvýraznění 1 2 2" xfId="688" xr:uid="{4B85C2CD-8FDE-4C59-BC67-A7359CD50E41}"/>
    <cellStyle name="60 % – Zvýraznění 1 3" xfId="208" xr:uid="{056B9B24-8F50-413A-A5AF-DE02CD38C3A7}"/>
    <cellStyle name="60 % – Zvýraznění 1 3 2" xfId="680" xr:uid="{ABDE3A2A-F049-4F94-B2C9-B5DCA6CB1EDA}"/>
    <cellStyle name="60 % – Zvýraznění 1 4" xfId="700" xr:uid="{39E21A12-F555-4256-A97D-43A9A1F649E6}"/>
    <cellStyle name="60 % – Zvýraznění 1 5" xfId="730" xr:uid="{0CCB1976-0EBD-4D09-A863-A082E02C6E3A}"/>
    <cellStyle name="60 % – Zvýraznění 1 6" xfId="329" xr:uid="{7038A4D3-0EF6-42E5-A3A4-64088562B91C}"/>
    <cellStyle name="60 % – Zvýraznění 1 7" xfId="310" xr:uid="{0489B2A9-8773-4D89-AE2E-A9255B21536B}"/>
    <cellStyle name="60 % – Zvýraznění 1 8" xfId="825" xr:uid="{E5E02FB0-0F65-4096-971B-FB4693F8E35C}"/>
    <cellStyle name="60 % – Zvýraznění 2" xfId="90" builtinId="36" customBuiltin="1"/>
    <cellStyle name="60 % – Zvýraznění 2 2" xfId="166" xr:uid="{C5E40A32-A7C3-4024-88B0-489060359131}"/>
    <cellStyle name="60 % – Zvýraznění 2 2 2" xfId="689" xr:uid="{2EE1B56F-07A1-43D4-9579-D9E082C3CFF1}"/>
    <cellStyle name="60 % – Zvýraznění 2 3" xfId="211" xr:uid="{81DE7D80-3E5C-4235-AE84-D2FF6443EA73}"/>
    <cellStyle name="60 % – Zvýraznění 2 3 2" xfId="681" xr:uid="{6E46D05B-ECBB-4941-AB03-D63ACD449BA6}"/>
    <cellStyle name="60 % – Zvýraznění 2 4" xfId="703" xr:uid="{713A8A64-A2FB-457E-B6ED-3BE0DA91539D}"/>
    <cellStyle name="60 % – Zvýraznění 2 5" xfId="731" xr:uid="{6D5CCF03-C2FD-4D7A-BA82-D781CDD24010}"/>
    <cellStyle name="60 % – Zvýraznění 2 6" xfId="330" xr:uid="{05F43084-58FA-4564-A2D1-6593EDD5877A}"/>
    <cellStyle name="60 % – Zvýraznění 2 7" xfId="313" xr:uid="{A6C5E3CB-157C-4FEB-94B0-1DB25912423C}"/>
    <cellStyle name="60 % – Zvýraznění 2 8" xfId="828" xr:uid="{20357D31-5C26-47AA-956D-5A070533588A}"/>
    <cellStyle name="60 % – Zvýraznění 3" xfId="93" builtinId="40" customBuiltin="1"/>
    <cellStyle name="60 % – Zvýraznění 3 2" xfId="167" xr:uid="{4C828CD0-E4E8-4B66-B837-670BE24B3D0B}"/>
    <cellStyle name="60 % – Zvýraznění 3 2 2" xfId="690" xr:uid="{28914CA4-6DAC-48CD-9B19-7CE82988E159}"/>
    <cellStyle name="60 % – Zvýraznění 3 3" xfId="214" xr:uid="{DFB41F23-117C-43DB-BC08-8314FBD87FB9}"/>
    <cellStyle name="60 % – Zvýraznění 3 3 2" xfId="682" xr:uid="{3D206CC4-B456-4C28-B03D-6ABAF1E8074D}"/>
    <cellStyle name="60 % – Zvýraznění 3 4" xfId="706" xr:uid="{9E03B5D9-41FC-4FF9-8EE5-883D40A394AD}"/>
    <cellStyle name="60 % – Zvýraznění 3 5" xfId="732" xr:uid="{57598946-93CE-4E6A-9659-0B037CD58C8B}"/>
    <cellStyle name="60 % – Zvýraznění 3 6" xfId="332" xr:uid="{BEB6E0F1-E55B-4F62-9FC6-2A05197C90DF}"/>
    <cellStyle name="60 % – Zvýraznění 3 7" xfId="316" xr:uid="{A9BA20A1-3E98-4994-8ED3-6BD6C2D1E290}"/>
    <cellStyle name="60 % – Zvýraznění 3 8" xfId="831" xr:uid="{F225BC1F-507C-42EA-A258-2FBEAFE50711}"/>
    <cellStyle name="60 % – Zvýraznění 4" xfId="96" builtinId="44" customBuiltin="1"/>
    <cellStyle name="60 % – Zvýraznění 4 2" xfId="168" xr:uid="{3DFA7180-92B6-47AF-894A-ADE7C22AB3B8}"/>
    <cellStyle name="60 % – Zvýraznění 4 2 2" xfId="691" xr:uid="{BCC5F263-3F66-4616-8676-B4ED5D52F913}"/>
    <cellStyle name="60 % – Zvýraznění 4 3" xfId="217" xr:uid="{6AF04254-809C-4F22-A2E6-ECD74EEFDE57}"/>
    <cellStyle name="60 % – Zvýraznění 4 3 2" xfId="683" xr:uid="{5CCC68F1-A495-4D90-9076-04478E3EC8B9}"/>
    <cellStyle name="60 % – Zvýraznění 4 4" xfId="709" xr:uid="{7197B957-9F28-45DB-8EE9-997EC5FF49B1}"/>
    <cellStyle name="60 % – Zvýraznění 4 5" xfId="733" xr:uid="{F2FDE975-4883-40AB-B476-16CE5CB87B58}"/>
    <cellStyle name="60 % – Zvýraznění 4 6" xfId="333" xr:uid="{F3695889-852C-49FD-AB54-0BAC9F9786E1}"/>
    <cellStyle name="60 % – Zvýraznění 4 7" xfId="319" xr:uid="{7A55CBFC-6060-4096-A088-2EC795EA5ED1}"/>
    <cellStyle name="60 % – Zvýraznění 4 8" xfId="834" xr:uid="{7E9471AB-0C1C-420D-BBD1-76C1A0A7D048}"/>
    <cellStyle name="60 % – Zvýraznění 5" xfId="99" builtinId="48" customBuiltin="1"/>
    <cellStyle name="60 % – Zvýraznění 5 2" xfId="169" xr:uid="{FD6C3160-1FCB-4BC9-BC04-16A56354F353}"/>
    <cellStyle name="60 % – Zvýraznění 5 2 2" xfId="692" xr:uid="{89D317B7-4E03-4E69-B80F-A73C3F92DCE8}"/>
    <cellStyle name="60 % – Zvýraznění 5 3" xfId="220" xr:uid="{24A4551E-BBE3-486B-A74D-43309B539471}"/>
    <cellStyle name="60 % – Zvýraznění 5 3 2" xfId="684" xr:uid="{9161A774-F85B-4248-94E7-8EFBCDD3348C}"/>
    <cellStyle name="60 % – Zvýraznění 5 4" xfId="712" xr:uid="{69C60958-96E6-452B-88E4-AC1A2892B0B2}"/>
    <cellStyle name="60 % – Zvýraznění 5 5" xfId="734" xr:uid="{301B5245-C5B6-41F1-98FF-3C217A3763D6}"/>
    <cellStyle name="60 % – Zvýraznění 5 6" xfId="335" xr:uid="{FF4BAA72-D323-4CD5-BD84-149FB69BA639}"/>
    <cellStyle name="60 % – Zvýraznění 5 7" xfId="322" xr:uid="{36E1114F-A272-43C2-9773-58F289920B9C}"/>
    <cellStyle name="60 % – Zvýraznění 5 8" xfId="837" xr:uid="{D18484E7-4101-4C9D-81CB-38C283722116}"/>
    <cellStyle name="60 % – Zvýraznění 6" xfId="102" builtinId="52" customBuiltin="1"/>
    <cellStyle name="60 % – Zvýraznění 6 2" xfId="170" xr:uid="{DEB251A2-FA22-42AB-95D4-BCCF83B31756}"/>
    <cellStyle name="60 % – Zvýraznění 6 2 2" xfId="693" xr:uid="{D7E3AF3B-33DB-4BFA-B486-DFDEAC41D59D}"/>
    <cellStyle name="60 % – Zvýraznění 6 3" xfId="223" xr:uid="{80F33E1A-7630-4B7C-BFD8-AA67A889F92E}"/>
    <cellStyle name="60 % – Zvýraznění 6 3 2" xfId="685" xr:uid="{66F5134A-FC23-49D0-8B88-42DF73298DF9}"/>
    <cellStyle name="60 % – Zvýraznění 6 4" xfId="715" xr:uid="{B6647DFC-3EC5-4C33-9FDE-0F7BFD781A5F}"/>
    <cellStyle name="60 % – Zvýraznění 6 5" xfId="735" xr:uid="{03CA9FA1-9ABE-4BE3-AA92-3C6423065F98}"/>
    <cellStyle name="60 % – Zvýraznění 6 6" xfId="336" xr:uid="{2E127731-7C83-4081-A8DB-D48D10D397DA}"/>
    <cellStyle name="60 % – Zvýraznění 6 7" xfId="325" xr:uid="{C1A1B9AA-F6D9-41EB-8A29-AB4CF377694A}"/>
    <cellStyle name="60 % – Zvýraznění 6 8" xfId="841" xr:uid="{C138A39B-A47E-4BC1-8FAF-EC0AE27750C8}"/>
    <cellStyle name="60 % – Zvýraznění1 2" xfId="13" xr:uid="{00000000-0005-0000-0000-00000C000000}"/>
    <cellStyle name="60 % – Zvýraznění1 2 2" xfId="520" xr:uid="{61946E1B-99CE-400E-93E9-A15B1F8D74A2}"/>
    <cellStyle name="60 % – Zvýraznění1 3" xfId="521" xr:uid="{D4BD467F-2C32-4EDF-9C2C-B4D810525043}"/>
    <cellStyle name="60 % – Zvýraznění1 4" xfId="522" xr:uid="{E83616B2-3BB3-4ECF-94EF-8BCAF3C0CF47}"/>
    <cellStyle name="60 % – Zvýraznění2 2" xfId="14" xr:uid="{00000000-0005-0000-0000-00000D000000}"/>
    <cellStyle name="60 % – Zvýraznění2 2 2" xfId="523" xr:uid="{01E89FF3-45E9-4775-B698-7753A59B20D5}"/>
    <cellStyle name="60 % – Zvýraznění2 3" xfId="524" xr:uid="{68FB32C1-0637-4917-BA40-81355202E60F}"/>
    <cellStyle name="60 % – Zvýraznění2 4" xfId="525" xr:uid="{2484115D-ED6A-42A5-A68F-44C3C14A0CF7}"/>
    <cellStyle name="60 % – Zvýraznění3 2" xfId="15" xr:uid="{00000000-0005-0000-0000-00000E000000}"/>
    <cellStyle name="60 % – Zvýraznění3 2 2" xfId="526" xr:uid="{813D66BC-5E1B-428E-AFBF-D1915179DD2A}"/>
    <cellStyle name="60 % – Zvýraznění3 3" xfId="527" xr:uid="{80C75A1A-FF62-4189-87B5-EBE7FF78C431}"/>
    <cellStyle name="60 % – Zvýraznění3 4" xfId="528" xr:uid="{769E9BEA-6EFA-498A-9C2B-9FD97C38D4B0}"/>
    <cellStyle name="60 % – Zvýraznění4 2" xfId="16" xr:uid="{00000000-0005-0000-0000-00000F000000}"/>
    <cellStyle name="60 % – Zvýraznění4 2 2" xfId="529" xr:uid="{6125A9E8-3F5D-4605-9AF9-59AEB35C88B4}"/>
    <cellStyle name="60 % – Zvýraznění4 3" xfId="530" xr:uid="{B4E1743E-6B2A-4849-A65C-BF097E6669D6}"/>
    <cellStyle name="60 % – Zvýraznění4 4" xfId="531" xr:uid="{3F4EEED7-E0B4-4069-A4C1-F2B1338F878B}"/>
    <cellStyle name="60 % – Zvýraznění5 2" xfId="17" xr:uid="{00000000-0005-0000-0000-000010000000}"/>
    <cellStyle name="60 % – Zvýraznění5 2 2" xfId="532" xr:uid="{18A49A1D-4A0B-4BF8-A9D6-2E8B383DCE0F}"/>
    <cellStyle name="60 % – Zvýraznění5 3" xfId="533" xr:uid="{FCB27233-B2F1-4D26-A138-00D0FE02F55B}"/>
    <cellStyle name="60 % – Zvýraznění5 4" xfId="534" xr:uid="{ABFAB8E4-584E-458A-8E40-3F844A19206D}"/>
    <cellStyle name="60 % – Zvýraznění6 2" xfId="18" xr:uid="{00000000-0005-0000-0000-000011000000}"/>
    <cellStyle name="60 % – Zvýraznění6 2 2" xfId="535" xr:uid="{379A33D3-6101-4B1A-8705-8B6B13D9C91F}"/>
    <cellStyle name="60 % – Zvýraznění6 3" xfId="536" xr:uid="{4CD930EA-2E66-409D-8271-481FF5B9CA60}"/>
    <cellStyle name="60 % – Zvýraznění6 4" xfId="537" xr:uid="{6F6FFF86-B6CB-466F-AE7B-A54556C8B189}"/>
    <cellStyle name="Celkem" xfId="19" builtinId="25" customBuiltin="1"/>
    <cellStyle name="Celkem 2" xfId="20" xr:uid="{00000000-0005-0000-0000-000013000000}"/>
    <cellStyle name="Celkem 2 2" xfId="716" xr:uid="{6A73BAD0-706B-4910-880A-5B2F5FF11A4B}"/>
    <cellStyle name="Celkem 2 2 2" xfId="763" xr:uid="{3FF05888-588B-426D-A6C0-3215B7B686F1}"/>
    <cellStyle name="Celkem 2 2 3" xfId="762" xr:uid="{8872E8BB-6C21-4864-B2F3-4299CC22A8CD}"/>
    <cellStyle name="Celkem 2 3" xfId="750" xr:uid="{A0D82FDD-EC54-47B3-80F4-38A97FD3DBC8}"/>
    <cellStyle name="Celkem 2 4" xfId="749" xr:uid="{6F1B91DC-9894-45BF-B280-AB08B263DD56}"/>
    <cellStyle name="Celkem 2 5" xfId="538" xr:uid="{7742EE92-657F-4228-86F5-4D63382C5C97}"/>
    <cellStyle name="Celkem 3" xfId="237" xr:uid="{F430FF9D-2079-4863-9498-8420114F51F6}"/>
    <cellStyle name="Celkem 3 2" xfId="717" xr:uid="{A0EA46C5-2D96-4EEF-ACD5-699A9CD3516D}"/>
    <cellStyle name="Celkem 3 2 2" xfId="764" xr:uid="{060F9ACC-3942-4CD8-8FFE-EAA074684A18}"/>
    <cellStyle name="Celkem 3 2 3" xfId="740" xr:uid="{308D0AA1-B2CD-45AE-AD3B-39D1D72C285F}"/>
    <cellStyle name="Celkem 3 3" xfId="751" xr:uid="{4DD1A68B-0411-40DC-9536-8DED2422D738}"/>
    <cellStyle name="Celkem 3 4" xfId="748" xr:uid="{8BE8D5EA-B78D-467F-AAC9-087C366BC113}"/>
    <cellStyle name="Celkem 4" xfId="539" xr:uid="{C64E3886-225F-4474-9E07-05F309E578A9}"/>
    <cellStyle name="Čárka 2" xfId="21" xr:uid="{00000000-0005-0000-0000-000014000000}"/>
    <cellStyle name="Čárka 2 2" xfId="540" xr:uid="{492E7A03-6B79-43F0-9621-F3CCEA81AB75}"/>
    <cellStyle name="Čárka 3" xfId="128" xr:uid="{865C54D9-9B16-4070-A26B-FA7FF4512679}"/>
    <cellStyle name="Čárka 3 2" xfId="278" xr:uid="{798B6FBF-C865-45BC-A76D-0F01230CD89F}"/>
    <cellStyle name="Čárka 3 3" xfId="541" xr:uid="{613B75B2-1321-463E-9C0E-80987B8FCB39}"/>
    <cellStyle name="čárky 2" xfId="22" xr:uid="{00000000-0005-0000-0000-000015000000}"/>
    <cellStyle name="čárky 2 2" xfId="23" xr:uid="{00000000-0005-0000-0000-000016000000}"/>
    <cellStyle name="čárky 2 2 2" xfId="145" xr:uid="{8873334F-837B-446E-9132-F22CA945D944}"/>
    <cellStyle name="čárky 2 2 3" xfId="192" xr:uid="{049F8ACE-72A2-456B-B813-05CCC6DCA306}"/>
    <cellStyle name="čárky 2 3" xfId="144" xr:uid="{20012D35-061D-4F62-9DAD-3BB2F24A34A9}"/>
    <cellStyle name="čárky 2 4" xfId="171" xr:uid="{786CC02A-30B0-4A0E-9FE8-5C04DA72F19E}"/>
    <cellStyle name="čárky 3" xfId="24" xr:uid="{00000000-0005-0000-0000-000017000000}"/>
    <cellStyle name="čárky 3 2" xfId="193" xr:uid="{38D22654-7894-468F-BBF5-7B63DA8C299C}"/>
    <cellStyle name="čárky 3 2 2" xfId="542" xr:uid="{1D472349-4820-47B9-95B3-57593DDF16DD}"/>
    <cellStyle name="čárky 3 3" xfId="172" xr:uid="{B20020F7-9610-416C-8C75-BF079064CFB8}"/>
    <cellStyle name="Chybně 2" xfId="25" xr:uid="{00000000-0005-0000-0000-000018000000}"/>
    <cellStyle name="Chybně 2 2" xfId="543" xr:uid="{87825B00-9E26-43FF-8D7D-356A2DD9E5A3}"/>
    <cellStyle name="Chybně 3" xfId="544" xr:uid="{00F32ECC-6278-4068-8CC9-F44F7006B667}"/>
    <cellStyle name="Chybně 4" xfId="545" xr:uid="{36A3B833-FEDC-4458-A399-95A8470E5C67}"/>
    <cellStyle name="Kontrolní buňka" xfId="26" builtinId="23" customBuiltin="1"/>
    <cellStyle name="Kontrolní buňka 2" xfId="27" xr:uid="{00000000-0005-0000-0000-00001A000000}"/>
    <cellStyle name="Kontrolní buňka 2 2" xfId="546" xr:uid="{4899D0BC-132F-4EA8-A686-A27023CD42C1}"/>
    <cellStyle name="Kontrolní buňka 3" xfId="174" xr:uid="{BFF14061-86EE-4B97-AA33-2B16CBB02617}"/>
    <cellStyle name="Kontrolní buňka 3 2" xfId="547" xr:uid="{D024D658-6E3A-4682-B3C9-2E565023C567}"/>
    <cellStyle name="Kontrolní buňka 4" xfId="238" xr:uid="{70E8258C-E61F-4E22-BA99-ADF99DC104C3}"/>
    <cellStyle name="Kontrolní buňka 4 2" xfId="548" xr:uid="{93750224-D385-4531-894B-F841F433241D}"/>
    <cellStyle name="Nadpis 1" xfId="28" builtinId="16" customBuiltin="1"/>
    <cellStyle name="Nadpis 1 2" xfId="29" xr:uid="{00000000-0005-0000-0000-00001C000000}"/>
    <cellStyle name="Nadpis 1 2 2" xfId="549" xr:uid="{E60C0A99-9E4F-4B16-9400-2CE6FCD559E2}"/>
    <cellStyle name="Nadpis 1 3" xfId="239" xr:uid="{B640C2E0-A3B4-4EDE-9998-5D1E128C1CBC}"/>
    <cellStyle name="Nadpis 1 4" xfId="550" xr:uid="{F1A0DE8C-1C00-40A2-9ECC-7D47A72DFCB0}"/>
    <cellStyle name="Nadpis 2" xfId="30" builtinId="17" customBuiltin="1"/>
    <cellStyle name="Nadpis 2 2" xfId="31" xr:uid="{00000000-0005-0000-0000-00001E000000}"/>
    <cellStyle name="Nadpis 2 2 2" xfId="551" xr:uid="{FE1586A5-ACC2-4C1A-92ED-4274AB212BA8}"/>
    <cellStyle name="Nadpis 2 3" xfId="240" xr:uid="{3ECDC2A3-98B8-49F3-88FA-A8CB86E78A3F}"/>
    <cellStyle name="Nadpis 2 4" xfId="552" xr:uid="{774C276A-DEA3-4786-B514-38DC3FD32E35}"/>
    <cellStyle name="Nadpis 3" xfId="32" builtinId="18" customBuiltin="1"/>
    <cellStyle name="Nadpis 3 2" xfId="33" xr:uid="{00000000-0005-0000-0000-000020000000}"/>
    <cellStyle name="Nadpis 3 2 2" xfId="553" xr:uid="{05D57A28-1D31-433B-B13D-D77ADAFA1331}"/>
    <cellStyle name="Nadpis 3 3" xfId="241" xr:uid="{B3FCA6D3-0053-4F32-A988-E394AA45D570}"/>
    <cellStyle name="Nadpis 3 4" xfId="554" xr:uid="{8BDBA5B6-D45F-4959-B8D9-1C100D840467}"/>
    <cellStyle name="Nadpis 4" xfId="34" builtinId="19" customBuiltin="1"/>
    <cellStyle name="Nadpis 4 2" xfId="35" xr:uid="{00000000-0005-0000-0000-000022000000}"/>
    <cellStyle name="Nadpis 4 2 2" xfId="555" xr:uid="{0975A976-EB0F-4DD9-B096-0FDAF683126C}"/>
    <cellStyle name="Nadpis 4 3" xfId="242" xr:uid="{09AB04A2-1817-4B55-BE7E-AB78062527AB}"/>
    <cellStyle name="Nadpis 4 4" xfId="556" xr:uid="{2D531CC0-75F7-409D-ACC9-81550AC0F2FD}"/>
    <cellStyle name="Název" xfId="36" builtinId="15" customBuiltin="1"/>
    <cellStyle name="Název 2" xfId="37" xr:uid="{00000000-0005-0000-0000-000024000000}"/>
    <cellStyle name="Název 2 2" xfId="557" xr:uid="{EF90E04E-5557-48B3-95CA-D15F03CE3103}"/>
    <cellStyle name="Název 3" xfId="104" xr:uid="{334DAACF-C0AA-4573-A3DC-39FD86BF2DAE}"/>
    <cellStyle name="Název 3 2" xfId="558" xr:uid="{92C10BBD-3B00-4EAE-A6BA-B6324884247F}"/>
    <cellStyle name="Název 4" xfId="243" xr:uid="{AED894E7-1FF7-4357-9465-4A9E5155A726}"/>
    <cellStyle name="Název 4 2" xfId="559" xr:uid="{48A33E7E-9739-402E-861C-88EC9029BD79}"/>
    <cellStyle name="Název 5" xfId="686" xr:uid="{BF8A8F55-C508-4B50-B006-FAFE8ED888F4}"/>
    <cellStyle name="Název 6" xfId="678" xr:uid="{BB2AF60B-0C7B-4170-803A-9800C4F57117}"/>
    <cellStyle name="Název 7" xfId="695" xr:uid="{30726313-DA06-424E-B512-08DC9AC8A908}"/>
    <cellStyle name="Název 8" xfId="728" xr:uid="{9FEB22D0-4BF1-45C7-B250-C21D81FC26DB}"/>
    <cellStyle name="Název 9" xfId="326" xr:uid="{4CD0D0C3-C9C4-4AAD-98D1-A79A6E38956B}"/>
    <cellStyle name="Neutrální" xfId="38" builtinId="28" customBuiltin="1"/>
    <cellStyle name="Neutrální 2" xfId="39" xr:uid="{00000000-0005-0000-0000-000026000000}"/>
    <cellStyle name="Neutrální 2 2" xfId="560" xr:uid="{C4A30FE2-1AF3-4944-BF15-A92FE83FEE0E}"/>
    <cellStyle name="Neutrální 3" xfId="105" xr:uid="{6A87629C-26CA-43A5-AE58-247E7024A1B9}"/>
    <cellStyle name="Neutrální 3 2" xfId="561" xr:uid="{6E9C73C9-775A-460B-9C9A-2CA664DA0BE8}"/>
    <cellStyle name="Neutrální 4" xfId="175" xr:uid="{07BC01A4-6F80-4754-AB4D-B336AFF12F02}"/>
    <cellStyle name="Neutrální 4 2" xfId="562" xr:uid="{9CC88DEE-8A4A-422F-A534-AF766FE2C9CE}"/>
    <cellStyle name="Neutrální 5" xfId="244" xr:uid="{C05C14C6-FCE5-4D3F-BD7C-A8D5921D7A83}"/>
    <cellStyle name="Neutrální 5 2" xfId="687" xr:uid="{F704F8D9-F6F9-4248-9F2E-71FEF81F98CF}"/>
    <cellStyle name="Neutrální 6" xfId="679" xr:uid="{EFB75FEC-43F3-4265-97CC-1F5546834CFB}"/>
    <cellStyle name="Neutrální 7" xfId="696" xr:uid="{EBE73C94-6B60-4C32-A96B-31CD17C193CE}"/>
    <cellStyle name="Neutrální 8" xfId="729" xr:uid="{CB5227BE-9D90-4EB1-956C-F8C2E6432BEC}"/>
    <cellStyle name="Neutrální 9" xfId="327" xr:uid="{CEF88814-3F42-4E24-96E2-80E92CC9973A}"/>
    <cellStyle name="Normální" xfId="0" builtinId="0"/>
    <cellStyle name="Normální 10" xfId="108" xr:uid="{FD35EA1C-190F-435E-BDD8-52CCBD065CA1}"/>
    <cellStyle name="Normální 10 2" xfId="199" xr:uid="{5BAC4827-AE6D-410E-A17E-3C422174A1E4}"/>
    <cellStyle name="Normální 10 2 2" xfId="299" xr:uid="{CE059CD1-BC07-4B2C-B594-53F32491E3AC}"/>
    <cellStyle name="Normální 10 2 2 2" xfId="338" xr:uid="{EA08AB37-7863-454F-BDA9-C779B4D6AACE}"/>
    <cellStyle name="Normální 10 2 3" xfId="564" xr:uid="{80C59BA5-F413-4C70-8117-162CA8CA32C7}"/>
    <cellStyle name="Normální 10 3" xfId="195" xr:uid="{7CDF1631-2458-4986-809D-68EBB9E0DCE6}"/>
    <cellStyle name="Normální 10 3 2" xfId="297" xr:uid="{CC1681B3-72BE-4A00-B17C-766284481905}"/>
    <cellStyle name="Normální 10 4" xfId="268" xr:uid="{36EE1B9E-04E1-4330-8443-9A1DEBE1F839}"/>
    <cellStyle name="Normální 10 5" xfId="563" xr:uid="{C0DE25F8-A409-4CEA-A75D-7DC0D89E3C32}"/>
    <cellStyle name="Normální 11" xfId="114" xr:uid="{19AFCCF7-6E92-4DD6-ABCB-DFEB1391A4E2}"/>
    <cellStyle name="Normální 11 2" xfId="40" xr:uid="{00000000-0005-0000-0000-000028000000}"/>
    <cellStyle name="Normální 11 2 2" xfId="115" xr:uid="{DA46F052-7C1A-4BD8-9AB7-86B5BDB48F1E}"/>
    <cellStyle name="Normální 11 3" xfId="271" xr:uid="{FD5CD969-4A2A-4878-AF57-EA6E817EDAF7}"/>
    <cellStyle name="Normální 11 3 2" xfId="566" xr:uid="{7E9465E4-3BFA-48E0-AC52-852CDD76F2DC}"/>
    <cellStyle name="Normální 11 4" xfId="565" xr:uid="{27894716-B936-4BFE-8DBB-E9D40748C7C8}"/>
    <cellStyle name="Normální 12" xfId="120" xr:uid="{1609DF0B-06EC-4D9D-9E2D-811B6498E976}"/>
    <cellStyle name="Normální 12 2" xfId="273" xr:uid="{796A99AA-A734-4622-AF3F-1BB8BE3E502F}"/>
    <cellStyle name="Normální 12 2 2" xfId="568" xr:uid="{E3213D5D-F00C-4B72-BC4C-B10D9B22EE6E}"/>
    <cellStyle name="Normální 12 3" xfId="567" xr:uid="{D66510E1-6F02-4422-9D51-05BD10D25C46}"/>
    <cellStyle name="Normální 13" xfId="123" xr:uid="{ABCB0646-1FA0-4331-9B9F-99569EF103E6}"/>
    <cellStyle name="Normální 13 2" xfId="276" xr:uid="{1E460695-F953-4F4D-8C04-603A267F8C08}"/>
    <cellStyle name="Normální 13 2 2" xfId="570" xr:uid="{7F51FAD9-D497-400B-9696-756C04C48025}"/>
    <cellStyle name="Normální 13 3" xfId="569" xr:uid="{23A622AF-9A7B-4A03-BADB-1BED963A6E36}"/>
    <cellStyle name="Normální 14" xfId="41" xr:uid="{00000000-0005-0000-0000-000029000000}"/>
    <cellStyle name="Normální 14 2" xfId="121" xr:uid="{C46D9CBD-3377-4873-A86F-27F1E58AB46D}"/>
    <cellStyle name="Normální 14 2 2" xfId="274" xr:uid="{92549D61-292A-4AB1-9A13-4BC9B153167E}"/>
    <cellStyle name="Normální 14 2 2 2" xfId="573" xr:uid="{D6C4BCDC-CAF9-4260-A23A-7873248A8E4D}"/>
    <cellStyle name="Normální 14 2 3" xfId="572" xr:uid="{B183DDEE-5381-4582-83E9-AFF02829B140}"/>
    <cellStyle name="Normální 14 3" xfId="146" xr:uid="{59355636-625A-4422-837C-AE714C197616}"/>
    <cellStyle name="Normální 14 3 2" xfId="291" xr:uid="{6B1601B7-CD98-4AF9-B6D8-1412A2307CF3}"/>
    <cellStyle name="Normální 14 3 3" xfId="574" xr:uid="{EFFAC2B7-AF5E-4775-966F-DA1579CCB759}"/>
    <cellStyle name="Normální 14 4" xfId="150" xr:uid="{329EE1D0-4F19-4658-8E0F-316F9B084CD0}"/>
    <cellStyle name="Normální 14 4 2" xfId="152" xr:uid="{25C8A933-41B3-4BD2-B1AA-DD3BBAEB6B25}"/>
    <cellStyle name="Normální 14 4 2 2" xfId="296" xr:uid="{C6A882B6-5371-402D-976C-460686D8C85D}"/>
    <cellStyle name="Normální 14 4 2 3" xfId="785" xr:uid="{EB2BF7AA-792E-41BA-938B-F8D8D1A7D29A}"/>
    <cellStyle name="Normální 14 4 3" xfId="294" xr:uid="{07AA2486-4985-4D6D-B061-C209BA0515E0}"/>
    <cellStyle name="Normální 14 5" xfId="245" xr:uid="{94FE3D63-4173-48AE-80E6-300E65B52FF6}"/>
    <cellStyle name="Normální 14 6" xfId="571" xr:uid="{1DA8A635-1957-4F4F-B16C-14A69F06295E}"/>
    <cellStyle name="Normální 15" xfId="149" xr:uid="{611CE0F2-0938-4E97-9A14-DEB04DEB93B8}"/>
    <cellStyle name="Normální 15 2" xfId="42" xr:uid="{00000000-0005-0000-0000-00002A000000}"/>
    <cellStyle name="Normální 15 2 2" xfId="246" xr:uid="{49DCD5F4-CBCC-4A9B-9071-9A2AC7152B05}"/>
    <cellStyle name="Normální 15 2 3" xfId="576" xr:uid="{675F08F2-7E00-4BE5-8A03-EE3E20979B34}"/>
    <cellStyle name="Normální 15 3" xfId="151" xr:uid="{86592A38-414C-4EC4-A0F9-FEF702C66116}"/>
    <cellStyle name="Normální 15 3 2" xfId="295" xr:uid="{671D8D20-E4FC-4469-838E-E5E49EA36D4F}"/>
    <cellStyle name="Normální 15 3 3" xfId="784" xr:uid="{7EF3BC52-037E-48A1-9C75-2F74BEF4BC9C}"/>
    <cellStyle name="Normální 15 4" xfId="293" xr:uid="{CDAF2653-EBE7-40FD-9815-52126069A65F}"/>
    <cellStyle name="Normální 15 5" xfId="575" xr:uid="{B2882E3F-CAC1-4F74-93F2-B3CE83B35B1F}"/>
    <cellStyle name="Normální 16" xfId="224" xr:uid="{74432D6E-9930-44B9-8E2D-32854C9C489C}"/>
    <cellStyle name="Normální 16 2" xfId="578" xr:uid="{154167C7-16F2-401B-9F51-AFDAD954B1DA}"/>
    <cellStyle name="Normální 16 3" xfId="577" xr:uid="{E9EB3A2E-30FD-4DF6-BD38-FE8F2F259593}"/>
    <cellStyle name="Normální 17" xfId="204" xr:uid="{53C89CA1-3CED-448B-ABDA-5EEFA2C431D8}"/>
    <cellStyle name="Normální 17 2" xfId="580" xr:uid="{FA76198C-56F6-4518-9BD1-09154913819D}"/>
    <cellStyle name="Normální 17 3" xfId="579" xr:uid="{D47B55DA-2BDD-456B-8154-ACD9EF6AE8F8}"/>
    <cellStyle name="Normální 18" xfId="305" xr:uid="{A3ACB420-7CB9-4109-8F9E-BA936C1FDE71}"/>
    <cellStyle name="Normální 18 2" xfId="582" xr:uid="{13B89869-B36B-4A15-BB58-D273A580FE82}"/>
    <cellStyle name="Normální 18 3" xfId="581" xr:uid="{064E0483-D6B9-4679-869F-39DCCF39F216}"/>
    <cellStyle name="Normální 18 4" xfId="856" xr:uid="{52D8991C-DB95-46FE-95ED-611F5D5E1E19}"/>
    <cellStyle name="Normální 19" xfId="583" xr:uid="{413503ED-22AF-442F-89AA-6F8D6AA2CDEF}"/>
    <cellStyle name="Normální 19 2" xfId="584" xr:uid="{A0AEFD57-1C48-4A35-B627-CD47768BB754}"/>
    <cellStyle name="Normální 2" xfId="43" xr:uid="{00000000-0005-0000-0000-00002B000000}"/>
    <cellStyle name="Normální 2 10" xfId="131" xr:uid="{F1B13B4A-66DC-4FAC-8018-2B73058A6897}"/>
    <cellStyle name="normální 2 11" xfId="176" xr:uid="{BDDF3280-92B7-4B86-AF40-0D5390781A67}"/>
    <cellStyle name="normální 2 12" xfId="201" xr:uid="{42C89B79-BBF0-4C96-8D8E-CF1828AC5086}"/>
    <cellStyle name="Normální 2 13" xfId="203" xr:uid="{41CEC7C6-01B5-48C4-A635-A955BA9CB3E2}"/>
    <cellStyle name="Normální 2 13 2" xfId="302" xr:uid="{73E5ABC2-C429-4FEC-A1F0-E459202EA932}"/>
    <cellStyle name="Normální 2 13 3" xfId="855" xr:uid="{F6E78EBE-01BB-446C-B509-E0A99B428723}"/>
    <cellStyle name="Normální 2 14" xfId="337" xr:uid="{876F30FA-1EAA-4E6B-ABD0-59406F329850}"/>
    <cellStyle name="Normální 2 15" xfId="773" xr:uid="{2467383F-C277-440A-9BCE-82FAD233E853}"/>
    <cellStyle name="Normální 2 16" xfId="779" xr:uid="{6592B1A1-FBDC-4BFD-870A-97F3123C0CB1}"/>
    <cellStyle name="Normální 2 17" xfId="777" xr:uid="{A880511F-86D6-4CF6-8114-71AFF7196C20}"/>
    <cellStyle name="Normální 2 18" xfId="783" xr:uid="{CADF4708-EFD4-4944-890A-E00B4836EBBF}"/>
    <cellStyle name="Normální 2 19" xfId="774" xr:uid="{A164A564-5869-4184-8762-7AFF918EE4A7}"/>
    <cellStyle name="Normální 2 2" xfId="44" xr:uid="{00000000-0005-0000-0000-00002C000000}"/>
    <cellStyle name="normální 2 2 2" xfId="190" xr:uid="{59865F7A-D638-4C2E-B76F-F4AD4256E06E}"/>
    <cellStyle name="Normální 2 2 3" xfId="247" xr:uid="{FEEBB25D-C5CC-4FF5-9F76-0CF8C1FAA717}"/>
    <cellStyle name="Normální 2 2 4" xfId="303" xr:uid="{792415FD-7292-4B74-998B-2BE297F07CF4}"/>
    <cellStyle name="Normální 2 2 5" xfId="304" xr:uid="{0BA4FA24-FF14-4E54-A45F-017F1D65BA0A}"/>
    <cellStyle name="Normální 2 20" xfId="778" xr:uid="{63FE06CD-B09D-431E-8B63-6158A4E16B90}"/>
    <cellStyle name="Normální 2 21" xfId="780" xr:uid="{0684FE7F-B14D-4E42-82E3-AB9859D521B3}"/>
    <cellStyle name="Normální 2 22" xfId="776" xr:uid="{853A9435-FC1F-4D62-A5D3-596AE5E62DE9}"/>
    <cellStyle name="Normální 2 23" xfId="781" xr:uid="{1641BD5E-E41C-4C81-80F1-4F9882BEDE84}"/>
    <cellStyle name="Normální 2 24" xfId="643" xr:uid="{7710144D-2CB3-45E6-9BA3-657EB9026B5D}"/>
    <cellStyle name="Normální 2 25" xfId="775" xr:uid="{C01C93ED-2FA4-436B-B075-A0DC9756D58D}"/>
    <cellStyle name="Normální 2 26" xfId="782" xr:uid="{776E6184-77DB-483F-91DB-A39887ED75AC}"/>
    <cellStyle name="Normální 2 27" xfId="786" xr:uid="{E821E398-E537-4D6D-8398-03C85C7DB7E2}"/>
    <cellStyle name="Normální 2 28" xfId="787" xr:uid="{5EC9949C-BB2B-4CBD-BE83-E1938EDF4DEC}"/>
    <cellStyle name="Normální 2 29" xfId="788" xr:uid="{45A961A3-6F94-41D7-8684-27C52A51BB30}"/>
    <cellStyle name="normální 2 3" xfId="82" xr:uid="{3A2A8FA1-140F-41EF-BF03-47356DE15BE2}"/>
    <cellStyle name="Normální 2 30" xfId="789" xr:uid="{AB489018-8A1A-468C-ADB9-4C2E3443EB10}"/>
    <cellStyle name="Normální 2 31" xfId="790" xr:uid="{5B63FC82-9B21-446D-A2F8-4AB32692A001}"/>
    <cellStyle name="Normální 2 32" xfId="791" xr:uid="{F23769BC-D6F1-4CDE-8C1A-891D6094BCEC}"/>
    <cellStyle name="Normální 2 33" xfId="792" xr:uid="{7D09F49D-52D7-482D-9F6D-E7052C84BCC3}"/>
    <cellStyle name="Normální 2 34" xfId="793" xr:uid="{81CBCBEC-8619-432F-BEA7-CD428D4843CC}"/>
    <cellStyle name="Normální 2 35" xfId="794" xr:uid="{F990E251-AFAA-4DFF-A837-ADBA6E7398D5}"/>
    <cellStyle name="Normální 2 36" xfId="795" xr:uid="{89C6A02C-760A-46DB-8D3F-58E3191E4C6F}"/>
    <cellStyle name="Normální 2 37" xfId="796" xr:uid="{EE766D5D-F115-417B-A525-0C0B512C51F0}"/>
    <cellStyle name="Normální 2 38" xfId="797" xr:uid="{9FD8B757-9F2D-4EEC-9D8B-8D51CE5BA319}"/>
    <cellStyle name="Normální 2 39" xfId="798" xr:uid="{EE262B04-C00F-4F43-9B28-1C608F755386}"/>
    <cellStyle name="Normální 2 4" xfId="111" xr:uid="{AAD1A30A-8ECA-4B94-AC48-2C73F1FE9AD0}"/>
    <cellStyle name="Normální 2 40" xfId="799" xr:uid="{9313BE3A-871D-4C1E-AA40-3303413EB470}"/>
    <cellStyle name="Normální 2 41" xfId="800" xr:uid="{6613B911-B98F-48C3-A59B-79815FDCFB3A}"/>
    <cellStyle name="Normální 2 42" xfId="801" xr:uid="{6A4783CB-BABB-4929-AC8E-9DA9763A5AE3}"/>
    <cellStyle name="Normální 2 43" xfId="802" xr:uid="{E02C0CA9-E7CB-4EC5-900B-90BCA9FA6492}"/>
    <cellStyle name="Normální 2 44" xfId="803" xr:uid="{56A5262D-CB3B-43C7-BA0F-EC8C40D43D3F}"/>
    <cellStyle name="Normální 2 45" xfId="804" xr:uid="{57C55B64-DB90-4DBD-B83F-2EF457A65070}"/>
    <cellStyle name="Normální 2 46" xfId="805" xr:uid="{8CE5C769-5AF5-44CC-9950-16A267C9A326}"/>
    <cellStyle name="Normální 2 47" xfId="806" xr:uid="{F3919242-7223-4843-A097-6972891FACA6}"/>
    <cellStyle name="Normální 2 48" xfId="807" xr:uid="{7767D088-8974-4C5C-92E9-015E97E1358B}"/>
    <cellStyle name="Normální 2 49" xfId="808" xr:uid="{7C6368EA-5EF9-4B6F-B6F0-BCCE32ECDA2C}"/>
    <cellStyle name="Normální 2 5" xfId="112" xr:uid="{326DB5C9-5704-4BC7-A64E-63C5E79974FA}"/>
    <cellStyle name="Normální 2 5 2" xfId="270" xr:uid="{539F9E43-28FB-435C-ADD7-F51B9DFB5476}"/>
    <cellStyle name="Normální 2 50" xfId="809" xr:uid="{FF5B634E-6285-4B14-9445-D38E50DBD070}"/>
    <cellStyle name="Normální 2 51" xfId="810" xr:uid="{1B661215-D637-497B-B017-E2A9E732A37E}"/>
    <cellStyle name="Normální 2 52" xfId="811" xr:uid="{EB3F59ED-5172-4E69-AF1E-8866AF1EF443}"/>
    <cellStyle name="Normální 2 53" xfId="812" xr:uid="{12D8FE99-4E64-416F-B18B-01AFF11689E8}"/>
    <cellStyle name="Normální 2 54" xfId="813" xr:uid="{CE61F66C-321D-4117-8482-DF275E5FDDB4}"/>
    <cellStyle name="Normální 2 55" xfId="814" xr:uid="{92CABAB3-95B2-4CCF-883F-CF53FB841F2B}"/>
    <cellStyle name="Normální 2 56" xfId="815" xr:uid="{23C7BA58-37F7-4580-9289-59B5BA5EBAFF}"/>
    <cellStyle name="Normální 2 57" xfId="816" xr:uid="{0B054BF0-61B9-40C4-861A-FC2C97E99872}"/>
    <cellStyle name="Normální 2 6" xfId="122" xr:uid="{A3FAE751-C11C-4BAA-972E-88C4C691AEFD}"/>
    <cellStyle name="Normální 2 6 2" xfId="275" xr:uid="{ED0EA42F-86D8-4E52-8CD6-D4B06CDBAB01}"/>
    <cellStyle name="Normální 2 7" xfId="124" xr:uid="{9CA06E33-EC4A-4A9E-BBD6-5418FD08941B}"/>
    <cellStyle name="Normální 2 8" xfId="129" xr:uid="{80CE8C94-2AC9-4FC3-86B6-75F953991918}"/>
    <cellStyle name="Normální 2 9" xfId="130" xr:uid="{A5A4DBA4-2CD8-4093-9A27-41C9DBBD38CF}"/>
    <cellStyle name="Normální 20" xfId="585" xr:uid="{564F8167-AA77-4017-8328-F36EB100660D}"/>
    <cellStyle name="Normální 20 2" xfId="586" xr:uid="{2C08C917-4CE3-4FA3-9C19-4BB757951423}"/>
    <cellStyle name="Normální 21" xfId="587" xr:uid="{A3FAAB3C-6F53-4566-AAC7-ACF4143C43E5}"/>
    <cellStyle name="Normální 21 2" xfId="588" xr:uid="{B615BD1F-96AE-4912-9B2A-0B93AE67C087}"/>
    <cellStyle name="Normální 22" xfId="589" xr:uid="{C27AC6F3-20CF-4B1A-9384-CBECF1147DEB}"/>
    <cellStyle name="Normální 22 2" xfId="590" xr:uid="{30C57C7A-7FC3-4D1A-B1DA-96FFDA1B3CB8}"/>
    <cellStyle name="Normální 23" xfId="591" xr:uid="{6D25B6DA-A116-4AEB-8D9A-2C514AF508F7}"/>
    <cellStyle name="Normální 23 2" xfId="592" xr:uid="{3238E373-7A8D-4C6C-B1A6-2965E499716D}"/>
    <cellStyle name="Normální 24" xfId="593" xr:uid="{D98D836A-04B1-436D-8867-D94DF18F8B79}"/>
    <cellStyle name="Normální 24 2" xfId="594" xr:uid="{F182E162-643A-433D-8DFE-380499ABBCD3}"/>
    <cellStyle name="Normální 25" xfId="595" xr:uid="{7B24D2BB-511D-47BD-8D03-975F4E322E02}"/>
    <cellStyle name="Normální 25 2" xfId="596" xr:uid="{8F38B6B2-C739-443C-BDE2-35A02371713C}"/>
    <cellStyle name="Normální 26" xfId="597" xr:uid="{7F096BC7-55DA-408F-B6B8-F9E6189CC11D}"/>
    <cellStyle name="Normální 26 2" xfId="598" xr:uid="{04530B6B-DD7E-4CB4-B45C-192DA7BDF8B9}"/>
    <cellStyle name="Normální 27" xfId="599" xr:uid="{7BE46E07-1E75-4067-8C18-6856B6705D49}"/>
    <cellStyle name="Normální 28" xfId="600" xr:uid="{D4DB080B-8421-47BE-A072-536CF85B2A00}"/>
    <cellStyle name="Normální 29" xfId="601" xr:uid="{736BF2D1-EE23-47C5-A9DF-8664EA448927}"/>
    <cellStyle name="Normální 3" xfId="45" xr:uid="{00000000-0005-0000-0000-00002D000000}"/>
    <cellStyle name="Normální 3 2" xfId="125" xr:uid="{81257639-2326-4FE8-BC6B-91327B41D417}"/>
    <cellStyle name="Normální 3 2 2" xfId="277" xr:uid="{B9098BF6-1428-4F23-A371-B05B47CDE37E}"/>
    <cellStyle name="Normální 3 2 3" xfId="603" xr:uid="{C4EDC31D-25DA-425E-980A-BEE1B77ABAC8}"/>
    <cellStyle name="Normální 3 3" xfId="177" xr:uid="{DE3DBE76-B6ED-4A44-A306-BB1521E928C9}"/>
    <cellStyle name="Normální 3 3 2" xfId="605" xr:uid="{C3833E4B-C08B-467B-8882-D696E0FBD637}"/>
    <cellStyle name="Normální 3 3 3" xfId="604" xr:uid="{E6B9AE67-CF93-4CD1-A953-94645A7495AD}"/>
    <cellStyle name="Normální 3 4" xfId="248" xr:uid="{095E9FF7-5B7C-4D63-8947-B1F2CD48FD8B}"/>
    <cellStyle name="Normální 3 4 2" xfId="606" xr:uid="{5609CD8A-DE9C-4FAD-8D64-618BBA283C8E}"/>
    <cellStyle name="Normální 3 5" xfId="602" xr:uid="{A3B45691-26E5-4314-8632-52FD9FD6EDE8}"/>
    <cellStyle name="Normální 3 6" xfId="854" xr:uid="{C08B838E-E358-439C-916C-2667D16717F0}"/>
    <cellStyle name="Normální 30" xfId="607" xr:uid="{B57AE2D9-1D86-402F-80E9-E54FC57D05F2}"/>
    <cellStyle name="Normální 31" xfId="339" xr:uid="{87BF61F7-A4EC-4408-9166-0DAC79FE437E}"/>
    <cellStyle name="Normální 32" xfId="608" xr:uid="{F16597CE-D1C1-4279-81C6-CC648D4D2F28}"/>
    <cellStyle name="Normální 33" xfId="609" xr:uid="{08DB337A-9746-442F-AD4C-8576BF6E11CC}"/>
    <cellStyle name="Normální 34" xfId="610" xr:uid="{CA6FDEAB-4097-4EAF-ADAE-39742D839A0E}"/>
    <cellStyle name="Normální 35" xfId="694" xr:uid="{E136BE36-47F8-40E6-8704-E04BE9416D59}"/>
    <cellStyle name="Normální 36" xfId="726" xr:uid="{9341A266-4F80-4025-B2F8-11C79048197D}"/>
    <cellStyle name="Normální 36 2" xfId="736" xr:uid="{5F5A4808-5E52-4402-B25F-04C6AB3B740E}"/>
    <cellStyle name="Normální 37" xfId="727" xr:uid="{D15F5E90-9985-4A35-AAD8-F4CD10ACF74C}"/>
    <cellStyle name="Normální 37 2" xfId="737" xr:uid="{F36288FD-0C50-4F93-A6D0-75471907DB1A}"/>
    <cellStyle name="Normální 38" xfId="110" xr:uid="{DA481A80-A5D0-44A3-BA65-26532BBA3EB6}"/>
    <cellStyle name="Normální 38 2" xfId="119" xr:uid="{D873ED8A-0169-42BD-81A5-E95C9C58EFD9}"/>
    <cellStyle name="Normální 38 2 2" xfId="272" xr:uid="{FE3D2DFA-5E83-480F-9D9D-D238C90044FA}"/>
    <cellStyle name="Normální 38 3" xfId="202" xr:uid="{9371DB0D-8A48-4452-BE5E-0315ABD86DBA}"/>
    <cellStyle name="Normální 38 3 2" xfId="301" xr:uid="{BABD5235-EA71-404D-821E-A0FBEDFD530E}"/>
    <cellStyle name="Normální 38 4" xfId="269" xr:uid="{B898C703-2CCF-4ECD-9108-313E67F104FD}"/>
    <cellStyle name="Normální 38 5" xfId="738" xr:uid="{CBD2A36A-21F1-47D1-ACB7-9C4A9241E494}"/>
    <cellStyle name="Normální 39" xfId="306" xr:uid="{68E1F9A6-A416-45D2-BC75-8D823CA687D7}"/>
    <cellStyle name="Normální 4" xfId="46" xr:uid="{00000000-0005-0000-0000-00002E000000}"/>
    <cellStyle name="Normální 4 2" xfId="117" xr:uid="{88AD54B7-CB46-4209-81F8-6B6DEDC8A777}"/>
    <cellStyle name="Normální 4 2 2" xfId="198" xr:uid="{BC026BC0-8E55-423D-8874-3F8DB1A8F3BD}"/>
    <cellStyle name="Normální 4 2 2 2" xfId="298" xr:uid="{ABA3E775-4DCE-4901-8E1A-182494CE82F8}"/>
    <cellStyle name="Normální 4 2 2 3" xfId="612" xr:uid="{BADC5DA3-0B49-483E-A200-4AA294C9B4AE}"/>
    <cellStyle name="Normální 4 3" xfId="126" xr:uid="{52D2DC5F-A757-4400-833F-824218EEC86E}"/>
    <cellStyle name="Normální 4 3 2" xfId="613" xr:uid="{DB56523F-1906-484F-BD81-52C08A0460C0}"/>
    <cellStyle name="Normální 4 4" xfId="196" xr:uid="{F83B2725-B215-4DF5-978A-16333E87FC3B}"/>
    <cellStyle name="Normální 4 4 2" xfId="614" xr:uid="{D66356CF-DCA5-44FF-8B66-F164776A9F91}"/>
    <cellStyle name="Normální 4 5" xfId="611" xr:uid="{63D7C71E-7280-4DFD-BA80-943B3B1344BA}"/>
    <cellStyle name="Normální 40" xfId="817" xr:uid="{40C9E624-4CF0-484F-BB45-46E4E4EA55FC}"/>
    <cellStyle name="Normální 41" xfId="838" xr:uid="{8FBBDB87-B1DF-42CD-A3A4-E11059BABB23}"/>
    <cellStyle name="Normální 42" xfId="846" xr:uid="{29C45B63-FF86-4413-870F-11B095041928}"/>
    <cellStyle name="Normální 43" xfId="843" xr:uid="{58905ED0-9DA4-4DC3-A661-7C51800FDCD2}"/>
    <cellStyle name="Normální 44" xfId="820" xr:uid="{53813D32-56EA-4CE8-93C8-220C866098E6}"/>
    <cellStyle name="Normální 45" xfId="848" xr:uid="{9DB539C7-7693-43A9-8BBA-866741FD61FB}"/>
    <cellStyle name="Normální 46" xfId="818" xr:uid="{060DF0CA-C637-429C-9505-9D83889FE2DE}"/>
    <cellStyle name="Normální 47" xfId="847" xr:uid="{008EC93E-4E72-4FDC-B627-8C29F63EDA31}"/>
    <cellStyle name="Normální 48" xfId="844" xr:uid="{71167D90-B351-429D-9AE1-7ACD0E88195F}"/>
    <cellStyle name="Normální 49" xfId="845" xr:uid="{0C1B2E14-6552-4E6A-B130-9F0418713B4D}"/>
    <cellStyle name="Normální 5" xfId="47" xr:uid="{00000000-0005-0000-0000-00002F000000}"/>
    <cellStyle name="Normální 5 2" xfId="127" xr:uid="{A9604B9E-365F-40AB-B4BD-1F7ECF2803ED}"/>
    <cellStyle name="Normální 5 2 2" xfId="191" xr:uid="{B21091BD-A4BC-4E17-ABD4-6FED6BD0BF37}"/>
    <cellStyle name="Normální 5 2 3" xfId="178" xr:uid="{1F923154-41D3-4DFC-9769-7174D1A3C370}"/>
    <cellStyle name="Normální 5 3" xfId="147" xr:uid="{7C64461C-954A-4FE1-B783-4F60BA35B233}"/>
    <cellStyle name="Normální 5 4" xfId="197" xr:uid="{C6443791-9358-4D4A-9169-CF9C021B557C}"/>
    <cellStyle name="Normální 5 5" xfId="615" xr:uid="{5BA690A9-C390-4550-9DE3-E32693554086}"/>
    <cellStyle name="Normální 50" xfId="819" xr:uid="{76E34F2A-8230-488A-9F05-6C0104D48566}"/>
    <cellStyle name="Normální 51" xfId="853" xr:uid="{587A6800-5E40-4BBF-A65C-E12D2A4D0DC8}"/>
    <cellStyle name="Normální 52" xfId="821" xr:uid="{AD7F4E12-2A0F-43C0-ACE7-BBA9CEF79ABD}"/>
    <cellStyle name="Normální 53" xfId="849" xr:uid="{CC829172-519B-4621-9B2C-F07A48D41DC9}"/>
    <cellStyle name="Normální 54" xfId="851" xr:uid="{7E73FDE6-2BE7-4841-B864-05DF97F95484}"/>
    <cellStyle name="Normální 55" xfId="842" xr:uid="{82D193E6-5ABD-4678-BF4A-5405D02A4692}"/>
    <cellStyle name="Normální 56" xfId="852" xr:uid="{7BE5B2CF-90EC-45D8-B1DA-6550BC5AF818}"/>
    <cellStyle name="Normální 57" xfId="850" xr:uid="{8863447F-F87D-4510-8E3A-D050B81795A9}"/>
    <cellStyle name="Normální 6" xfId="48" xr:uid="{00000000-0005-0000-0000-000030000000}"/>
    <cellStyle name="Normální 6 2" xfId="617" xr:uid="{AFC37CE9-2E46-4CBA-BB41-2FC547C886E6}"/>
    <cellStyle name="Normální 6 3" xfId="616" xr:uid="{32C55F5B-AC2E-478E-9FA0-3F39361374B2}"/>
    <cellStyle name="Normální 7" xfId="83" xr:uid="{33228297-D58E-4A8D-B781-D10425B0CB97}"/>
    <cellStyle name="Normální 7 2" xfId="264" xr:uid="{3A515B1D-7C85-4FBD-9E15-5BE8C8FB42F8}"/>
    <cellStyle name="Normální 7 2 2" xfId="619" xr:uid="{83A1D570-D11F-4DE7-B1D8-ABB238734AF5}"/>
    <cellStyle name="Normální 7 3" xfId="618" xr:uid="{2295F7D9-B5E3-40A4-9A5E-59D4AEFBB53D}"/>
    <cellStyle name="Normální 8" xfId="103" xr:uid="{EC2CBF4A-F570-4A03-A749-17054EAADD63}"/>
    <cellStyle name="Normální 8 2" xfId="265" xr:uid="{750BF588-5E2A-479F-853C-571527B5B338}"/>
    <cellStyle name="Normální 8 2 2" xfId="621" xr:uid="{FF0403E7-6C68-4BF0-A6E6-3BFA097BA9EF}"/>
    <cellStyle name="Normální 8 3" xfId="620" xr:uid="{1BC1FFF6-71AB-4B95-95F1-7B38FC101546}"/>
    <cellStyle name="Normální 9" xfId="107" xr:uid="{BA1D5A8B-ED2E-4F29-9A7C-F2F177A3BDA7}"/>
    <cellStyle name="Normální 9 2" xfId="200" xr:uid="{5226A5E4-DCFB-44B3-AFB0-583D22DCE817}"/>
    <cellStyle name="Normální 9 2 2" xfId="300" xr:uid="{713832C7-B326-4A1C-A91C-368A92E6EE74}"/>
    <cellStyle name="Normální 9 2 2 2" xfId="624" xr:uid="{FE60FCDC-27EC-41F2-9F19-7A24F1B0A406}"/>
    <cellStyle name="Normální 9 2 3" xfId="623" xr:uid="{C783EB5D-6C41-4AF3-9072-CFAF35C04257}"/>
    <cellStyle name="Normální 9 3" xfId="267" xr:uid="{BBB32DDE-A25A-4D23-8B99-D3E3156FFBCC}"/>
    <cellStyle name="Normální 9 3 2" xfId="625" xr:uid="{2E6BC2FF-0BA3-4E5B-A582-FEC296022929}"/>
    <cellStyle name="Normální 9 4" xfId="622" xr:uid="{355848A0-FCEB-414F-B822-D5DE25FCC541}"/>
    <cellStyle name="normální_01 Sumář požad. odborů+návrh EO II. z 09-09-2009 2" xfId="113" xr:uid="{F99160FE-9BF2-4291-823D-DDBF897D467E}"/>
    <cellStyle name="normální_02 Rozdeleni HV 2010 a zustatek v 919 91514 92014 93503 923, 18-02-2011 2" xfId="118" xr:uid="{49AF64F9-AD63-4EBA-BD00-2175DC209908}"/>
    <cellStyle name="normální_04 Kap. 923 a 924 2013, 26-05-2014" xfId="49" xr:uid="{00000000-0005-0000-0000-000033000000}"/>
    <cellStyle name="normální_P02_Tabulková část_ZÚ_kraje_za_rok_2008" xfId="50" xr:uid="{00000000-0005-0000-0000-000036000000}"/>
    <cellStyle name="normální_P02_Tabulková část_ZÚ_kraje_za_rok_2008 2" xfId="116" xr:uid="{CD1BBE39-6CA9-4010-B762-5DB4EE0479CF}"/>
    <cellStyle name="normální_Rozpis výdajů 03 bez PO" xfId="109" xr:uid="{16FEEDAC-6DD4-4A3F-AE61-6520E7CAB19E}"/>
    <cellStyle name="normální_Ukazatele" xfId="51" xr:uid="{00000000-0005-0000-0000-000037000000}"/>
    <cellStyle name="Poznámka" xfId="52" builtinId="10" customBuiltin="1"/>
    <cellStyle name="Poznámka 10" xfId="626" xr:uid="{DBF3F243-08C0-46C5-97BF-1CE4B0233137}"/>
    <cellStyle name="Poznámka 11" xfId="697" xr:uid="{F278E881-56B2-4EF6-BDB4-EA1A943C1684}"/>
    <cellStyle name="Poznámka 12" xfId="739" xr:uid="{593F8A94-92B9-49B5-ABF8-BF3EA2B6468A}"/>
    <cellStyle name="Poznámka 13" xfId="307" xr:uid="{CE939065-8831-4302-BD7F-60CB35DDF559}"/>
    <cellStyle name="Poznámka 14" xfId="822" xr:uid="{5D6B05C1-D9E2-436F-B3D3-836037EC4F1B}"/>
    <cellStyle name="Poznámka 2" xfId="53" xr:uid="{00000000-0005-0000-0000-000039000000}"/>
    <cellStyle name="Poznámka 2 2" xfId="148" xr:uid="{9999052F-FB43-4568-AE46-CA96CE94278D}"/>
    <cellStyle name="Poznámka 2 2 2" xfId="292" xr:uid="{0E106DC1-EC15-4AA4-8564-86759CC93BE0}"/>
    <cellStyle name="Poznámka 2 2 3" xfId="628" xr:uid="{67FF1986-02C7-42B8-9373-D32D8B48F9C2}"/>
    <cellStyle name="Poznámka 2 3" xfId="194" xr:uid="{CE100206-0C20-450C-9933-6B399437CBE1}"/>
    <cellStyle name="Poznámka 2 4" xfId="250" xr:uid="{A963EB03-CADB-42A7-B942-00DB0EC4CCD4}"/>
    <cellStyle name="Poznámka 2 5" xfId="627" xr:uid="{66A25356-165A-450B-A45E-F733C089E2EE}"/>
    <cellStyle name="Poznámka 3" xfId="106" xr:uid="{62936B88-0FBB-49B5-8B3F-0F30CD97643A}"/>
    <cellStyle name="Poznámka 3 2" xfId="266" xr:uid="{3B40D765-14E8-44EA-9A27-0C106AD131C7}"/>
    <cellStyle name="Poznámka 3 2 2" xfId="765" xr:uid="{E1583B7E-383E-4C3E-A44F-828AF03D4FEE}"/>
    <cellStyle name="Poznámka 3 2 3" xfId="761" xr:uid="{86C48BEB-0299-4D59-B829-05C59E57407F}"/>
    <cellStyle name="Poznámka 3 2 4" xfId="718" xr:uid="{41C7BCF8-F58F-4AA6-9EAD-AD6D39F4E36F}"/>
    <cellStyle name="Poznámka 3 3" xfId="752" xr:uid="{ED1B8438-8D6C-4DB3-8D31-74DC971A983D}"/>
    <cellStyle name="Poznámka 3 4" xfId="747" xr:uid="{518A5F87-9F3A-4B6B-A985-5A9914842866}"/>
    <cellStyle name="Poznámka 3 5" xfId="629" xr:uid="{10DF125C-21EE-4CF1-A81D-B4218F817176}"/>
    <cellStyle name="Poznámka 4" xfId="179" xr:uid="{DCFF86FB-252D-4731-87ED-AF1C7E5B242E}"/>
    <cellStyle name="Poznámka 4 2" xfId="631" xr:uid="{EC266EF9-A495-4FB3-ACD3-88BCB9EA11B7}"/>
    <cellStyle name="Poznámka 4 3" xfId="630" xr:uid="{03F9D4AF-6136-443B-AC78-0CAC7973D560}"/>
    <cellStyle name="Poznámka 5" xfId="249" xr:uid="{D4D43F28-1537-4501-8572-EFA7036EFE74}"/>
    <cellStyle name="Poznámka 5 2" xfId="633" xr:uid="{169F2BA2-E22B-4B42-BA23-90319D572D9A}"/>
    <cellStyle name="Poznámka 5 3" xfId="632" xr:uid="{B052F948-2998-496F-B4BC-3FCFC3F237A1}"/>
    <cellStyle name="Poznámka 6" xfId="205" xr:uid="{2773016F-3E8F-4317-8D3A-64AAD287B267}"/>
    <cellStyle name="Poznámka 6 2" xfId="635" xr:uid="{3194E4F4-71B2-4E2A-852F-8C2D54B672A2}"/>
    <cellStyle name="Poznámka 6 3" xfId="634" xr:uid="{9905AA06-D9FB-4141-B792-6EF3B5E4B063}"/>
    <cellStyle name="Poznámka 7" xfId="636" xr:uid="{F99FC528-E112-4C83-9B99-8C13DF5429FF}"/>
    <cellStyle name="Poznámka 7 2" xfId="637" xr:uid="{023B987C-74C4-4A27-896F-B0491CE3F676}"/>
    <cellStyle name="Poznámka 8" xfId="638" xr:uid="{B1D4F1DB-33BD-4F95-8F09-54B57995EFB6}"/>
    <cellStyle name="Poznámka 8 2" xfId="639" xr:uid="{10D89127-A6A1-4E37-9828-D9C78BDE56AC}"/>
    <cellStyle name="Poznámka 9" xfId="640" xr:uid="{CF8185D6-8258-46C0-821B-E1786727FEAA}"/>
    <cellStyle name="Procenta 2" xfId="54" xr:uid="{00000000-0005-0000-0000-00003A000000}"/>
    <cellStyle name="Procenta 2 2" xfId="725" xr:uid="{291373C3-84C5-4600-9019-FE54C02E1EA7}"/>
    <cellStyle name="Propojená buňka" xfId="55" builtinId="24" customBuiltin="1"/>
    <cellStyle name="Propojená buňka 2" xfId="56" xr:uid="{00000000-0005-0000-0000-00003C000000}"/>
    <cellStyle name="Propojená buňka 2 2" xfId="641" xr:uid="{15708153-B0D0-4567-A1B7-9A9E3D222998}"/>
    <cellStyle name="Propojená buňka 3" xfId="251" xr:uid="{E464AACE-0056-495E-B1D1-D7C73AF51F38}"/>
    <cellStyle name="Propojená buňka 4" xfId="642" xr:uid="{FA078171-937C-405D-8C88-BCF8BA36C339}"/>
    <cellStyle name="S8M1" xfId="57" xr:uid="{00000000-0005-0000-0000-00003D000000}"/>
    <cellStyle name="Správně" xfId="58" builtinId="26" customBuiltin="1"/>
    <cellStyle name="Správně 2" xfId="59" xr:uid="{00000000-0005-0000-0000-00003F000000}"/>
    <cellStyle name="Správně 2 2" xfId="644" xr:uid="{32CBB23C-D418-48CE-856C-61123266E482}"/>
    <cellStyle name="Správně 3" xfId="180" xr:uid="{B1299967-F8B3-4097-8B43-201FB3415179}"/>
    <cellStyle name="Správně 3 2" xfId="645" xr:uid="{8B3667C8-ECE6-45FF-B9A6-F58DB74FFA6B}"/>
    <cellStyle name="Správně 4" xfId="252" xr:uid="{B6C3E0BD-B77E-4D0F-99FA-BA59B81DD3F1}"/>
    <cellStyle name="Správně 4 2" xfId="646" xr:uid="{878A1218-F47A-43C1-9B81-C3FEC69741D3}"/>
    <cellStyle name="Špatně" xfId="84" builtinId="27" customBuiltin="1"/>
    <cellStyle name="Špatně 2" xfId="173" xr:uid="{59FB550C-2C9A-4474-9567-9A42069E03E6}"/>
    <cellStyle name="Text upozornění" xfId="60" builtinId="11" customBuiltin="1"/>
    <cellStyle name="Text upozornění 2" xfId="61" xr:uid="{00000000-0005-0000-0000-000041000000}"/>
    <cellStyle name="Text upozornění 2 2" xfId="647" xr:uid="{6C6A7EE5-E73A-4BA2-8D8B-E01FFFC31266}"/>
    <cellStyle name="Text upozornění 3" xfId="253" xr:uid="{F2D405C0-D179-4FB4-980C-2107B92BF86F}"/>
    <cellStyle name="Text upozornění 4" xfId="648" xr:uid="{C082BE02-387E-4386-99FB-BCBD61FFFCD4}"/>
    <cellStyle name="Vstup" xfId="62" builtinId="20" customBuiltin="1"/>
    <cellStyle name="Vstup 2" xfId="63" xr:uid="{00000000-0005-0000-0000-000043000000}"/>
    <cellStyle name="Vstup 2 2" xfId="719" xr:uid="{924B101C-103E-4939-A610-5454C765D562}"/>
    <cellStyle name="Vstup 2 2 2" xfId="766" xr:uid="{37552920-536F-4502-85F1-1EA7D12E70C6}"/>
    <cellStyle name="Vstup 2 2 3" xfId="331" xr:uid="{CE2063C8-D5EE-41AA-8369-903C5A444C2D}"/>
    <cellStyle name="Vstup 2 3" xfId="753" xr:uid="{414D9255-D845-483E-9D58-AEE97EF6A490}"/>
    <cellStyle name="Vstup 2 4" xfId="746" xr:uid="{25A170DB-1AAC-4245-8FB4-E2ACA3BC5F36}"/>
    <cellStyle name="Vstup 2 5" xfId="649" xr:uid="{106F28C5-EAF9-4612-85FF-C3E3DC494709}"/>
    <cellStyle name="Vstup 3" xfId="181" xr:uid="{D5725252-9CE7-4EE2-B2B4-3B0726C35373}"/>
    <cellStyle name="Vstup 3 2" xfId="720" xr:uid="{2D2A2E53-E1B7-46E3-B81B-21E2E1B70B0D}"/>
    <cellStyle name="Vstup 3 2 2" xfId="767" xr:uid="{254D2D69-7B66-4599-A3FA-73F0FBAE81F9}"/>
    <cellStyle name="Vstup 3 2 3" xfId="760" xr:uid="{C08A4EEE-4913-49E8-88DC-929FD320E6E2}"/>
    <cellStyle name="Vstup 3 3" xfId="754" xr:uid="{F1F0931A-DB2A-41E2-8F40-41F046D7A12E}"/>
    <cellStyle name="Vstup 3 4" xfId="745" xr:uid="{F7866FFE-2761-4921-840A-9D17C90AE7F1}"/>
    <cellStyle name="Vstup 3 5" xfId="650" xr:uid="{5CCAD3B3-2419-4B9D-AB6D-4F8E8DFCFEA2}"/>
    <cellStyle name="Vstup 4" xfId="254" xr:uid="{B49BAAE0-5A74-45A7-A537-B79FF4C5DA05}"/>
    <cellStyle name="Vstup 4 2" xfId="651" xr:uid="{F73A0F44-1751-4D22-B68E-73E933046AD0}"/>
    <cellStyle name="Výpočet" xfId="64" builtinId="22" customBuiltin="1"/>
    <cellStyle name="Výpočet 2" xfId="65" xr:uid="{00000000-0005-0000-0000-000045000000}"/>
    <cellStyle name="Výpočet 2 2" xfId="721" xr:uid="{B0D3BD39-A0B6-4C27-B528-E0C445867197}"/>
    <cellStyle name="Výpočet 2 2 2" xfId="768" xr:uid="{3F9B71FB-7678-4D21-9E74-CCBF717A4A1C}"/>
    <cellStyle name="Výpočet 2 2 3" xfId="328" xr:uid="{D82B768D-D4FB-44A6-955B-63338292AF0E}"/>
    <cellStyle name="Výpočet 2 3" xfId="755" xr:uid="{FF616F6C-7015-4439-98CE-2380803358B0}"/>
    <cellStyle name="Výpočet 2 4" xfId="744" xr:uid="{EAC0992D-F826-4A5F-ADFF-C09DA652C920}"/>
    <cellStyle name="Výpočet 2 5" xfId="652" xr:uid="{7B235FB4-DAFC-4C09-97C5-8760D974E6CC}"/>
    <cellStyle name="Výpočet 3" xfId="182" xr:uid="{D98B1768-047F-4771-BE90-F865440D4981}"/>
    <cellStyle name="Výpočet 3 2" xfId="722" xr:uid="{6C28571F-2E2A-4516-978E-7D5034BE689C}"/>
    <cellStyle name="Výpočet 3 2 2" xfId="769" xr:uid="{74CAB001-7508-4824-AB0D-26208C0B6DE1}"/>
    <cellStyle name="Výpočet 3 2 3" xfId="759" xr:uid="{6AB8873D-1F93-424C-8289-AEC50F5597DA}"/>
    <cellStyle name="Výpočet 3 3" xfId="756" xr:uid="{A20D01F6-CD18-4D06-9A59-DDDC85D11DD4}"/>
    <cellStyle name="Výpočet 3 4" xfId="743" xr:uid="{083E2701-6CE6-4D52-8E00-30790B97CE5F}"/>
    <cellStyle name="Výpočet 3 5" xfId="653" xr:uid="{0F5FBFD9-A9A1-4BD0-B38F-0E26A5252C27}"/>
    <cellStyle name="Výpočet 4" xfId="255" xr:uid="{30BBC4C4-E1D5-466E-95EA-73E3480192B6}"/>
    <cellStyle name="Výpočet 4 2" xfId="654" xr:uid="{72512427-15CE-42FA-AC07-533AC2F4B08A}"/>
    <cellStyle name="Výstup" xfId="66" builtinId="21" customBuiltin="1"/>
    <cellStyle name="Výstup 2" xfId="67" xr:uid="{00000000-0005-0000-0000-000047000000}"/>
    <cellStyle name="Výstup 2 2" xfId="723" xr:uid="{B611EE84-5415-48F3-A874-0DD83AE1DEA9}"/>
    <cellStyle name="Výstup 2 2 2" xfId="770" xr:uid="{13846231-3CB1-462E-92FD-17497BEA7DD9}"/>
    <cellStyle name="Výstup 2 2 3" xfId="334" xr:uid="{27C18A42-DF55-4E27-B9D1-82DEF2D4F29B}"/>
    <cellStyle name="Výstup 2 3" xfId="757" xr:uid="{970C90AE-41D2-4C58-B044-90CE425DE22B}"/>
    <cellStyle name="Výstup 2 4" xfId="742" xr:uid="{3A1DD48B-C061-4637-845E-8406788E1DD0}"/>
    <cellStyle name="Výstup 2 5" xfId="655" xr:uid="{01B26AE7-ECB5-43B7-8B64-32E8107676A3}"/>
    <cellStyle name="Výstup 3" xfId="183" xr:uid="{1426C458-80BF-4291-9526-F84EECAA590B}"/>
    <cellStyle name="Výstup 3 2" xfId="724" xr:uid="{926DCC4F-ECF6-4885-987A-C6485AD6ACAB}"/>
    <cellStyle name="Výstup 3 2 2" xfId="771" xr:uid="{989D6459-3819-4BC9-A317-C38C0122F4FE}"/>
    <cellStyle name="Výstup 3 2 3" xfId="772" xr:uid="{A9A7510A-5F69-4B1A-83EF-939580274306}"/>
    <cellStyle name="Výstup 3 3" xfId="758" xr:uid="{1507EE37-00CE-4846-98D4-F9E15286E433}"/>
    <cellStyle name="Výstup 3 4" xfId="741" xr:uid="{4F94AECB-5E28-464E-8DB5-FE3834CF9423}"/>
    <cellStyle name="Výstup 3 5" xfId="656" xr:uid="{42486563-B5DB-458C-8607-B7DA430F2DDC}"/>
    <cellStyle name="Výstup 4" xfId="256" xr:uid="{0F359B08-095B-40BE-A924-044EFC857E09}"/>
    <cellStyle name="Výstup 4 2" xfId="657" xr:uid="{33FF28B6-8D3A-45DA-A589-2C52ECBD3EB6}"/>
    <cellStyle name="Vysvětlující text" xfId="68" builtinId="53" customBuiltin="1"/>
    <cellStyle name="Vysvětlující text 2" xfId="69" xr:uid="{00000000-0005-0000-0000-000049000000}"/>
    <cellStyle name="Vysvětlující text 2 2" xfId="658" xr:uid="{01B04BAD-FA8B-40DF-AE9B-ED2B0C460EB9}"/>
    <cellStyle name="Vysvětlující text 3" xfId="257" xr:uid="{DC9F388A-638C-460B-9946-203265B8DF4C}"/>
    <cellStyle name="Vysvětlující text 4" xfId="659" xr:uid="{A9FB4223-02BC-4BDB-A646-20CC10B5CC14}"/>
    <cellStyle name="Zvýraznění 1" xfId="70" builtinId="29" customBuiltin="1"/>
    <cellStyle name="Zvýraznění 1 2" xfId="71" xr:uid="{00000000-0005-0000-0000-00004B000000}"/>
    <cellStyle name="Zvýraznění 1 2 2" xfId="660" xr:uid="{0C3FC990-5402-49E8-B96A-3F823F26F5D8}"/>
    <cellStyle name="Zvýraznění 1 3" xfId="184" xr:uid="{A780C2C1-661A-4AF2-9310-F630C394404F}"/>
    <cellStyle name="Zvýraznění 1 3 2" xfId="661" xr:uid="{A11F8F06-C885-4B79-9B53-37D3E0AFA03A}"/>
    <cellStyle name="Zvýraznění 1 4" xfId="258" xr:uid="{85D657A8-162E-4881-AEE5-9C0FC8B568CD}"/>
    <cellStyle name="Zvýraznění 1 4 2" xfId="662" xr:uid="{76E8C585-CF15-4A75-8A5F-BF6D2B4617D5}"/>
    <cellStyle name="Zvýraznění 2" xfId="72" builtinId="33" customBuiltin="1"/>
    <cellStyle name="Zvýraznění 2 2" xfId="73" xr:uid="{00000000-0005-0000-0000-00004D000000}"/>
    <cellStyle name="Zvýraznění 2 2 2" xfId="663" xr:uid="{A1A71363-A409-4D92-804F-EC5F30A6791D}"/>
    <cellStyle name="Zvýraznění 2 3" xfId="185" xr:uid="{1211DE17-08AE-46A3-B912-754001AFA1C9}"/>
    <cellStyle name="Zvýraznění 2 3 2" xfId="664" xr:uid="{7627A4AF-503F-4C9F-8D0B-873164A682F2}"/>
    <cellStyle name="Zvýraznění 2 4" xfId="259" xr:uid="{B5831A08-AEF7-4807-9F89-62744ED329F2}"/>
    <cellStyle name="Zvýraznění 2 4 2" xfId="665" xr:uid="{89BB9C37-9069-4E6E-8F15-5599065AD11F}"/>
    <cellStyle name="Zvýraznění 3" xfId="74" builtinId="37" customBuiltin="1"/>
    <cellStyle name="Zvýraznění 3 2" xfId="75" xr:uid="{00000000-0005-0000-0000-00004F000000}"/>
    <cellStyle name="Zvýraznění 3 2 2" xfId="666" xr:uid="{B5BA70C2-FA2C-40F7-A35E-03CC96A92060}"/>
    <cellStyle name="Zvýraznění 3 3" xfId="186" xr:uid="{A40869E3-332C-42A9-AEC6-40566665B7F1}"/>
    <cellStyle name="Zvýraznění 3 3 2" xfId="667" xr:uid="{0F482C25-9510-4539-9F23-D6D22EF41757}"/>
    <cellStyle name="Zvýraznění 3 4" xfId="260" xr:uid="{729BC6FE-7426-4943-8FE3-196E0522A456}"/>
    <cellStyle name="Zvýraznění 3 4 2" xfId="668" xr:uid="{18B30F07-CDE6-4C2B-96B5-88AC74F62BE6}"/>
    <cellStyle name="Zvýraznění 4" xfId="76" builtinId="41" customBuiltin="1"/>
    <cellStyle name="Zvýraznění 4 2" xfId="77" xr:uid="{00000000-0005-0000-0000-000051000000}"/>
    <cellStyle name="Zvýraznění 4 2 2" xfId="669" xr:uid="{FC170F08-A4E5-4E59-ABCD-2B0013867478}"/>
    <cellStyle name="Zvýraznění 4 3" xfId="187" xr:uid="{69621B92-D39B-4BCF-8956-AA5E5D7E3CB9}"/>
    <cellStyle name="Zvýraznění 4 3 2" xfId="670" xr:uid="{06F9CDAB-8909-43BC-9B8E-312423F46C71}"/>
    <cellStyle name="Zvýraznění 4 4" xfId="261" xr:uid="{FB44D71D-230B-42FD-9F2B-05823DDC78DF}"/>
    <cellStyle name="Zvýraznění 4 4 2" xfId="671" xr:uid="{65BF2FB2-7F06-4975-84AF-337CFA98FAB6}"/>
    <cellStyle name="Zvýraznění 5" xfId="78" builtinId="45" customBuiltin="1"/>
    <cellStyle name="Zvýraznění 5 2" xfId="79" xr:uid="{00000000-0005-0000-0000-000053000000}"/>
    <cellStyle name="Zvýraznění 5 2 2" xfId="672" xr:uid="{A9247C55-1414-4449-A529-B08FE7F34623}"/>
    <cellStyle name="Zvýraznění 5 3" xfId="188" xr:uid="{84652202-93F8-4BD6-8D4C-602172E9C322}"/>
    <cellStyle name="Zvýraznění 5 3 2" xfId="673" xr:uid="{F24F4D3E-0BE8-4FB9-AB15-28D0A1391806}"/>
    <cellStyle name="Zvýraznění 5 4" xfId="262" xr:uid="{6C4576E6-5CAE-4BDA-8ADB-4C408C4EE034}"/>
    <cellStyle name="Zvýraznění 5 4 2" xfId="674" xr:uid="{31A07CCA-8C6B-492B-8343-EE2B4C3F8782}"/>
    <cellStyle name="Zvýraznění 6" xfId="80" builtinId="49" customBuiltin="1"/>
    <cellStyle name="Zvýraznění 6 2" xfId="81" xr:uid="{00000000-0005-0000-0000-000055000000}"/>
    <cellStyle name="Zvýraznění 6 2 2" xfId="675" xr:uid="{E03AE290-417B-440C-B85F-B26CCD0D2A65}"/>
    <cellStyle name="Zvýraznění 6 3" xfId="189" xr:uid="{413657EA-56D3-454A-A66B-79E119ABF250}"/>
    <cellStyle name="Zvýraznění 6 3 2" xfId="676" xr:uid="{D21A280A-64E5-465B-9FF6-F45A57A36A0E}"/>
    <cellStyle name="Zvýraznění 6 4" xfId="263" xr:uid="{494BD719-02BF-4137-9D4C-966A788731B4}"/>
    <cellStyle name="Zvýraznění 6 4 2" xfId="677" xr:uid="{E8B63A5A-820B-488F-96FF-0BD63C7433C4}"/>
  </cellStyles>
  <dxfs count="0"/>
  <tableStyles count="0" defaultTableStyle="TableStyleMedium2" defaultPivotStyle="PivotStyleLight16"/>
  <colors>
    <mruColors>
      <color rgb="FFF8F87A"/>
      <color rgb="FF66FF66"/>
      <color rgb="FF008000"/>
      <color rgb="FFD8E4BC"/>
      <color rgb="FFCCFFCC"/>
      <color rgb="FFCCCC00"/>
      <color rgb="FFFFCC00"/>
      <color rgb="FFFFFF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krajlbc-my.sharepoint.com/personal/lucie_fantova_kraj-lbc_cz/Documents/Dokumenty/03%20%20Materi&#225;ly%20do%20RK%20a%20ZK/2025/RK/5.%20RK/Souhrnna_zprava_o_inventarizaci_2024/021_P02_priloha_1_Souhrnne_inv_zpravy.xlsx" TargetMode="External"/><Relationship Id="rId1" Type="http://schemas.openxmlformats.org/officeDocument/2006/relationships/externalLinkPath" Target="https://krajlbc-my.sharepoint.com/personal/lucie_fantova_kraj-lbc_cz/Documents/Dokumenty/03%20%20Materi&#225;ly%20do%20RK%20a%20ZK/2025/RK/5.%20RK/Souhrnna_zprava_o_inventarizaci_2024/021_P02_priloha_1_Souhrnne_inv_zprav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kladová"/>
      <sheetName val="fyzická"/>
      <sheetName val="sumář"/>
    </sheetNames>
    <sheetDataSet>
      <sheetData sheetId="0">
        <row r="34">
          <cell r="F34">
            <v>148888.48000000001</v>
          </cell>
        </row>
        <row r="59">
          <cell r="F59">
            <v>0</v>
          </cell>
        </row>
        <row r="70">
          <cell r="F70">
            <v>0</v>
          </cell>
        </row>
        <row r="80">
          <cell r="F80">
            <v>22810</v>
          </cell>
        </row>
        <row r="83">
          <cell r="F83">
            <v>7124</v>
          </cell>
        </row>
        <row r="85">
          <cell r="F85">
            <v>51000</v>
          </cell>
        </row>
        <row r="87">
          <cell r="F87">
            <v>20000000</v>
          </cell>
        </row>
        <row r="88">
          <cell r="F88">
            <v>2364251</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1">
    <tabColor theme="4" tint="0.59999389629810485"/>
  </sheetPr>
  <dimension ref="A1:I36"/>
  <sheetViews>
    <sheetView topLeftCell="A4" workbookViewId="0">
      <selection activeCell="B5" sqref="B5"/>
    </sheetView>
  </sheetViews>
  <sheetFormatPr defaultRowHeight="12.75" x14ac:dyDescent="0.2"/>
  <cols>
    <col min="1" max="1" width="1.85546875" customWidth="1"/>
    <col min="2" max="2" width="4.7109375" style="139" customWidth="1"/>
    <col min="3" max="3" width="9.140625" style="251"/>
    <col min="8" max="8" width="39.28515625" customWidth="1"/>
    <col min="9" max="9" width="7.7109375" customWidth="1"/>
  </cols>
  <sheetData>
    <row r="1" spans="1:9" ht="25.5" x14ac:dyDescent="0.35">
      <c r="A1" s="1274" t="s">
        <v>431</v>
      </c>
      <c r="B1" s="1274"/>
      <c r="C1" s="1274"/>
      <c r="D1" s="1274"/>
      <c r="E1" s="1274"/>
      <c r="F1" s="1274"/>
      <c r="G1" s="1274"/>
      <c r="H1" s="1274"/>
      <c r="I1" s="656"/>
    </row>
    <row r="2" spans="1:9" ht="18" customHeight="1" x14ac:dyDescent="0.4">
      <c r="A2" s="67"/>
      <c r="B2" s="245"/>
      <c r="C2" s="250"/>
      <c r="D2" s="67"/>
      <c r="E2" s="67"/>
      <c r="F2" s="67"/>
      <c r="G2" s="67"/>
      <c r="H2" s="67"/>
      <c r="I2" s="67"/>
    </row>
    <row r="3" spans="1:9" ht="18" customHeight="1" x14ac:dyDescent="0.2"/>
    <row r="4" spans="1:9" ht="27" customHeight="1" x14ac:dyDescent="0.35">
      <c r="A4" s="1276" t="s">
        <v>1073</v>
      </c>
      <c r="B4" s="1276"/>
      <c r="C4" s="1276"/>
      <c r="D4" s="1276"/>
      <c r="E4" s="1276"/>
      <c r="F4" s="1276"/>
      <c r="G4" s="1276"/>
      <c r="H4" s="1276"/>
      <c r="I4" s="657"/>
    </row>
    <row r="5" spans="1:9" ht="18.75" customHeight="1" x14ac:dyDescent="0.3">
      <c r="A5" s="99"/>
      <c r="B5" s="246"/>
      <c r="C5" s="252"/>
      <c r="D5" s="99"/>
      <c r="E5" s="99"/>
      <c r="F5" s="99"/>
      <c r="G5" s="99"/>
      <c r="H5" s="99"/>
      <c r="I5" s="99"/>
    </row>
    <row r="6" spans="1:9" ht="18.75" customHeight="1" x14ac:dyDescent="0.2"/>
    <row r="7" spans="1:9" ht="20.25" x14ac:dyDescent="0.3">
      <c r="A7" s="1275" t="s">
        <v>560</v>
      </c>
      <c r="B7" s="1275"/>
      <c r="C7" s="1275"/>
      <c r="D7" s="1275"/>
      <c r="E7" s="1275"/>
      <c r="F7" s="1275"/>
      <c r="G7" s="1275"/>
      <c r="H7" s="1275"/>
      <c r="I7" s="658"/>
    </row>
    <row r="8" spans="1:9" ht="18" customHeight="1" x14ac:dyDescent="0.25">
      <c r="A8" s="3"/>
      <c r="B8" s="247"/>
      <c r="C8" s="253"/>
      <c r="D8" s="3"/>
      <c r="E8" s="3"/>
      <c r="F8" s="3"/>
      <c r="G8" s="3"/>
      <c r="H8" s="3"/>
      <c r="I8" s="3"/>
    </row>
    <row r="9" spans="1:9" ht="18" customHeight="1" x14ac:dyDescent="0.25">
      <c r="A9" s="3"/>
      <c r="B9" s="247"/>
      <c r="C9" s="253"/>
      <c r="D9" s="3"/>
      <c r="E9" s="3"/>
      <c r="F9" s="3"/>
      <c r="G9" s="3"/>
      <c r="H9" s="3"/>
      <c r="I9" s="3"/>
    </row>
    <row r="10" spans="1:9" s="10" customFormat="1" ht="17.25" customHeight="1" x14ac:dyDescent="0.25">
      <c r="B10" s="248">
        <v>1</v>
      </c>
      <c r="C10" s="1279" t="s">
        <v>1080</v>
      </c>
      <c r="D10" s="1279"/>
      <c r="E10" s="1279"/>
      <c r="F10" s="1279"/>
      <c r="G10" s="1279"/>
      <c r="H10" s="1279"/>
    </row>
    <row r="11" spans="1:9" s="10" customFormat="1" ht="17.25" customHeight="1" x14ac:dyDescent="0.25">
      <c r="B11" s="248">
        <v>2</v>
      </c>
      <c r="C11" s="1279" t="s">
        <v>1081</v>
      </c>
      <c r="D11" s="1279"/>
      <c r="E11" s="1279"/>
      <c r="F11" s="1279"/>
      <c r="G11" s="1279"/>
      <c r="H11" s="1279"/>
    </row>
    <row r="12" spans="1:9" s="10" customFormat="1" ht="17.25" customHeight="1" x14ac:dyDescent="0.25">
      <c r="B12" s="248">
        <v>3</v>
      </c>
      <c r="C12" s="1279" t="s">
        <v>1082</v>
      </c>
      <c r="D12" s="1279"/>
      <c r="E12" s="1279"/>
      <c r="F12" s="1279"/>
      <c r="G12" s="1279"/>
      <c r="H12" s="1279"/>
    </row>
    <row r="13" spans="1:9" s="10" customFormat="1" ht="17.25" customHeight="1" x14ac:dyDescent="0.25">
      <c r="B13" s="248">
        <v>4</v>
      </c>
      <c r="C13" s="1279" t="s">
        <v>1083</v>
      </c>
      <c r="D13" s="1279"/>
      <c r="E13" s="1279"/>
      <c r="F13" s="1279"/>
      <c r="G13" s="1279"/>
      <c r="H13" s="1279"/>
    </row>
    <row r="14" spans="1:9" s="22" customFormat="1" ht="15.75" x14ac:dyDescent="0.25">
      <c r="B14" s="248">
        <v>5</v>
      </c>
      <c r="C14" s="1280" t="s">
        <v>1084</v>
      </c>
      <c r="D14" s="1280"/>
      <c r="E14" s="1280"/>
      <c r="F14" s="1280"/>
      <c r="G14" s="1280"/>
      <c r="H14" s="1280"/>
    </row>
    <row r="15" spans="1:9" s="22" customFormat="1" ht="17.25" customHeight="1" x14ac:dyDescent="0.25">
      <c r="B15" s="248">
        <v>6</v>
      </c>
      <c r="C15" s="1279" t="s">
        <v>1085</v>
      </c>
      <c r="D15" s="1279"/>
      <c r="E15" s="1279"/>
      <c r="F15" s="1279"/>
      <c r="G15" s="1279"/>
      <c r="H15" s="1279"/>
    </row>
    <row r="16" spans="1:9" s="22" customFormat="1" ht="17.25" customHeight="1" x14ac:dyDescent="0.25">
      <c r="B16" s="248">
        <v>7</v>
      </c>
      <c r="C16" s="1279" t="s">
        <v>1086</v>
      </c>
      <c r="D16" s="1279"/>
      <c r="E16" s="1279"/>
      <c r="F16" s="1279"/>
      <c r="G16" s="1279"/>
      <c r="H16" s="1279"/>
    </row>
    <row r="17" spans="2:8" s="327" customFormat="1" ht="17.25" customHeight="1" x14ac:dyDescent="0.25">
      <c r="B17" s="248">
        <v>8</v>
      </c>
      <c r="C17" s="254" t="s">
        <v>1087</v>
      </c>
      <c r="D17" s="254"/>
      <c r="E17" s="254"/>
      <c r="F17" s="254"/>
      <c r="G17" s="254"/>
      <c r="H17" s="254"/>
    </row>
    <row r="18" spans="2:8" s="327" customFormat="1" ht="17.25" customHeight="1" x14ac:dyDescent="0.25">
      <c r="B18" s="248">
        <v>9</v>
      </c>
      <c r="C18" s="254" t="s">
        <v>1088</v>
      </c>
      <c r="D18" s="254"/>
      <c r="E18" s="254"/>
      <c r="F18" s="254"/>
      <c r="G18" s="254"/>
      <c r="H18" s="254"/>
    </row>
    <row r="19" spans="2:8" s="327" customFormat="1" ht="17.25" customHeight="1" x14ac:dyDescent="0.25">
      <c r="B19" s="248">
        <v>10</v>
      </c>
      <c r="C19" s="254" t="s">
        <v>1089</v>
      </c>
      <c r="D19" s="254"/>
      <c r="E19" s="254"/>
      <c r="F19" s="254"/>
      <c r="G19" s="254"/>
      <c r="H19" s="254"/>
    </row>
    <row r="20" spans="2:8" s="327" customFormat="1" ht="17.25" customHeight="1" x14ac:dyDescent="0.25">
      <c r="B20" s="248">
        <v>11</v>
      </c>
      <c r="C20" s="254" t="s">
        <v>1090</v>
      </c>
      <c r="D20" s="254"/>
      <c r="E20" s="254"/>
      <c r="F20" s="254"/>
      <c r="G20" s="254"/>
      <c r="H20" s="254"/>
    </row>
    <row r="21" spans="2:8" s="327" customFormat="1" ht="17.25" customHeight="1" x14ac:dyDescent="0.25">
      <c r="B21" s="248">
        <v>12</v>
      </c>
      <c r="C21" s="254" t="s">
        <v>1091</v>
      </c>
      <c r="D21" s="254"/>
      <c r="E21" s="254"/>
      <c r="F21" s="254"/>
      <c r="G21" s="254"/>
      <c r="H21" s="254"/>
    </row>
    <row r="22" spans="2:8" s="327" customFormat="1" ht="17.25" customHeight="1" x14ac:dyDescent="0.25">
      <c r="B22" s="248">
        <v>13</v>
      </c>
      <c r="C22" s="254" t="s">
        <v>1092</v>
      </c>
      <c r="D22" s="254"/>
      <c r="E22" s="254"/>
      <c r="F22" s="254"/>
      <c r="G22" s="254"/>
      <c r="H22" s="254"/>
    </row>
    <row r="23" spans="2:8" s="10" customFormat="1" ht="17.25" customHeight="1" x14ac:dyDescent="0.25">
      <c r="B23" s="248">
        <v>14</v>
      </c>
      <c r="C23" s="254" t="s">
        <v>1093</v>
      </c>
      <c r="D23" s="254"/>
      <c r="E23" s="254"/>
      <c r="F23" s="254"/>
      <c r="G23" s="254"/>
      <c r="H23" s="254"/>
    </row>
    <row r="24" spans="2:8" s="10" customFormat="1" ht="17.25" customHeight="1" x14ac:dyDescent="0.25">
      <c r="B24" s="248">
        <v>15</v>
      </c>
      <c r="C24" s="254" t="s">
        <v>1094</v>
      </c>
      <c r="D24" s="254"/>
      <c r="E24" s="254"/>
      <c r="F24" s="254"/>
      <c r="G24" s="254"/>
      <c r="H24" s="254"/>
    </row>
    <row r="25" spans="2:8" s="10" customFormat="1" ht="17.25" customHeight="1" x14ac:dyDescent="0.25">
      <c r="B25" s="248">
        <v>16</v>
      </c>
      <c r="C25" s="254" t="s">
        <v>1095</v>
      </c>
      <c r="D25" s="254"/>
      <c r="E25" s="254"/>
      <c r="F25" s="254"/>
      <c r="G25" s="254"/>
      <c r="H25" s="254"/>
    </row>
    <row r="26" spans="2:8" s="10" customFormat="1" ht="17.25" customHeight="1" x14ac:dyDescent="0.25">
      <c r="B26" s="248">
        <v>17</v>
      </c>
      <c r="C26" s="254" t="s">
        <v>929</v>
      </c>
      <c r="D26" s="254"/>
      <c r="E26" s="254"/>
      <c r="F26" s="254"/>
      <c r="G26" s="254"/>
      <c r="H26" s="254"/>
    </row>
    <row r="27" spans="2:8" s="10" customFormat="1" ht="17.25" customHeight="1" x14ac:dyDescent="0.25">
      <c r="B27" s="248">
        <v>18</v>
      </c>
      <c r="C27" s="1277" t="s">
        <v>1096</v>
      </c>
      <c r="D27" s="1277"/>
      <c r="E27" s="1277"/>
      <c r="F27" s="1277"/>
      <c r="G27" s="1277"/>
      <c r="H27" s="1277"/>
    </row>
    <row r="28" spans="2:8" s="10" customFormat="1" ht="17.25" customHeight="1" x14ac:dyDescent="0.25">
      <c r="B28" s="248">
        <v>19</v>
      </c>
      <c r="C28" s="1277" t="s">
        <v>1097</v>
      </c>
      <c r="D28" s="1277"/>
      <c r="E28" s="1277"/>
      <c r="F28" s="1277"/>
      <c r="G28" s="1277"/>
      <c r="H28" s="1277"/>
    </row>
    <row r="29" spans="2:8" s="10" customFormat="1" ht="17.25" customHeight="1" x14ac:dyDescent="0.25">
      <c r="B29" s="248"/>
      <c r="C29" s="254"/>
      <c r="D29" s="254"/>
      <c r="E29" s="254"/>
      <c r="F29" s="254"/>
      <c r="G29" s="254"/>
      <c r="H29" s="254"/>
    </row>
    <row r="30" spans="2:8" s="10" customFormat="1" ht="17.25" customHeight="1" x14ac:dyDescent="0.25">
      <c r="B30" s="248"/>
      <c r="C30" s="254"/>
      <c r="D30" s="254"/>
      <c r="E30" s="254"/>
      <c r="F30" s="254"/>
      <c r="G30" s="254"/>
      <c r="H30" s="254"/>
    </row>
    <row r="31" spans="2:8" s="10" customFormat="1" ht="17.25" customHeight="1" x14ac:dyDescent="0.25">
      <c r="B31" s="248"/>
      <c r="C31" s="254"/>
      <c r="D31" s="254"/>
      <c r="E31" s="254"/>
      <c r="F31" s="254"/>
      <c r="G31" s="254"/>
      <c r="H31" s="254"/>
    </row>
    <row r="32" spans="2:8" x14ac:dyDescent="0.2">
      <c r="B32" s="249"/>
      <c r="D32" s="9"/>
      <c r="E32" s="9"/>
      <c r="F32" s="9"/>
      <c r="G32" s="9"/>
      <c r="H32" s="9"/>
    </row>
    <row r="33" spans="1:9" x14ac:dyDescent="0.2">
      <c r="B33" s="249"/>
      <c r="D33" s="9"/>
      <c r="E33" s="9"/>
      <c r="F33" s="9"/>
      <c r="G33" s="9"/>
      <c r="H33" s="9"/>
    </row>
    <row r="34" spans="1:9" x14ac:dyDescent="0.2">
      <c r="B34" s="249"/>
      <c r="D34" s="9"/>
      <c r="E34" s="9"/>
      <c r="F34" s="9"/>
      <c r="G34" s="9"/>
      <c r="H34" s="9"/>
    </row>
    <row r="35" spans="1:9" x14ac:dyDescent="0.2">
      <c r="B35" s="249"/>
      <c r="D35" s="9"/>
      <c r="E35" s="9"/>
      <c r="F35" s="9"/>
      <c r="G35" s="9"/>
      <c r="H35" s="9"/>
    </row>
    <row r="36" spans="1:9" ht="15.75" x14ac:dyDescent="0.25">
      <c r="A36" s="1278" t="s">
        <v>777</v>
      </c>
      <c r="B36" s="1278"/>
      <c r="C36" s="1278"/>
      <c r="D36" s="1278"/>
      <c r="E36" s="1278"/>
      <c r="F36" s="1278"/>
      <c r="G36" s="1278"/>
      <c r="H36" s="1278"/>
      <c r="I36" s="659"/>
    </row>
  </sheetData>
  <mergeCells count="13">
    <mergeCell ref="A1:H1"/>
    <mergeCell ref="A7:H7"/>
    <mergeCell ref="A4:H4"/>
    <mergeCell ref="C28:H28"/>
    <mergeCell ref="A36:H36"/>
    <mergeCell ref="C10:H10"/>
    <mergeCell ref="C13:H13"/>
    <mergeCell ref="C11:H11"/>
    <mergeCell ref="C12:H12"/>
    <mergeCell ref="C16:H16"/>
    <mergeCell ref="C15:H15"/>
    <mergeCell ref="C14:H14"/>
    <mergeCell ref="C27:H27"/>
  </mergeCells>
  <phoneticPr fontId="20" type="noConversion"/>
  <pageMargins left="0.78740157480314965" right="0.78740157480314965" top="0.98425196850393704" bottom="0.98425196850393704" header="0.51181102362204722" footer="0.51181102362204722"/>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A1:G43"/>
  <sheetViews>
    <sheetView workbookViewId="0">
      <selection activeCell="K32" sqref="K32"/>
    </sheetView>
  </sheetViews>
  <sheetFormatPr defaultColWidth="9.140625" defaultRowHeight="12.75" x14ac:dyDescent="0.2"/>
  <cols>
    <col min="1" max="1" width="45.28515625" style="14" customWidth="1"/>
    <col min="2" max="2" width="10.7109375" style="14" customWidth="1"/>
    <col min="3" max="3" width="10.42578125" style="14" customWidth="1"/>
    <col min="4" max="4" width="11.7109375" style="14" bestFit="1" customWidth="1"/>
    <col min="5" max="5" width="11.42578125" style="14" customWidth="1"/>
    <col min="6" max="6" width="9.140625" style="14"/>
    <col min="7" max="7" width="12.5703125" style="14" bestFit="1" customWidth="1"/>
    <col min="8" max="16384" width="9.140625" style="14"/>
  </cols>
  <sheetData>
    <row r="1" spans="1:7" x14ac:dyDescent="0.2">
      <c r="D1" s="1355">
        <v>9</v>
      </c>
      <c r="E1" s="1355"/>
    </row>
    <row r="3" spans="1:7" ht="18" x14ac:dyDescent="0.25">
      <c r="A3" s="1356" t="s">
        <v>186</v>
      </c>
      <c r="B3" s="1356"/>
      <c r="C3" s="1356"/>
      <c r="D3" s="1356"/>
      <c r="E3" s="1356"/>
    </row>
    <row r="5" spans="1:7" ht="15.75" x14ac:dyDescent="0.25">
      <c r="A5" s="1357" t="s">
        <v>940</v>
      </c>
      <c r="B5" s="1357"/>
      <c r="C5" s="1357"/>
      <c r="D5" s="1357"/>
      <c r="E5" s="1357"/>
    </row>
    <row r="6" spans="1:7" ht="12.75" customHeight="1" x14ac:dyDescent="0.25">
      <c r="A6" s="23"/>
      <c r="B6" s="23"/>
      <c r="C6" s="23"/>
      <c r="D6" s="23"/>
      <c r="E6" s="23"/>
    </row>
    <row r="7" spans="1:7" ht="13.5" thickBot="1" x14ac:dyDescent="0.25">
      <c r="E7" s="24" t="s">
        <v>33</v>
      </c>
    </row>
    <row r="8" spans="1:7" ht="12.75" customHeight="1" thickBot="1" x14ac:dyDescent="0.25">
      <c r="A8" s="25" t="s">
        <v>34</v>
      </c>
      <c r="B8" s="26" t="s">
        <v>917</v>
      </c>
      <c r="C8" s="27" t="s">
        <v>918</v>
      </c>
      <c r="D8" s="27" t="s">
        <v>35</v>
      </c>
      <c r="E8" s="28" t="s">
        <v>36</v>
      </c>
    </row>
    <row r="9" spans="1:7" ht="12.75" customHeight="1" x14ac:dyDescent="0.2">
      <c r="A9" s="819" t="s">
        <v>941</v>
      </c>
      <c r="B9" s="830">
        <v>0</v>
      </c>
      <c r="C9" s="805">
        <v>12735.8964</v>
      </c>
      <c r="D9" s="743">
        <v>12735.8964</v>
      </c>
      <c r="E9" s="31">
        <f>D9/C9</f>
        <v>1</v>
      </c>
      <c r="G9" s="787"/>
    </row>
    <row r="10" spans="1:7" ht="25.5" customHeight="1" x14ac:dyDescent="0.2">
      <c r="A10" s="806" t="s">
        <v>942</v>
      </c>
      <c r="B10" s="820">
        <v>10538.2</v>
      </c>
      <c r="C10" s="809">
        <v>10538.2</v>
      </c>
      <c r="D10" s="809">
        <v>10538.2</v>
      </c>
      <c r="E10" s="31">
        <f>D10/C10</f>
        <v>1</v>
      </c>
    </row>
    <row r="11" spans="1:7" ht="12.75" customHeight="1" x14ac:dyDescent="0.2">
      <c r="A11" s="34" t="s">
        <v>129</v>
      </c>
      <c r="B11" s="118">
        <v>0</v>
      </c>
      <c r="C11" s="118">
        <v>0</v>
      </c>
      <c r="D11" s="33">
        <v>1.5</v>
      </c>
      <c r="E11" s="35" t="s">
        <v>38</v>
      </c>
    </row>
    <row r="12" spans="1:7" ht="12.75" customHeight="1" thickBot="1" x14ac:dyDescent="0.25">
      <c r="A12" s="823" t="s">
        <v>37</v>
      </c>
      <c r="B12" s="119">
        <v>0</v>
      </c>
      <c r="C12" s="119">
        <v>0</v>
      </c>
      <c r="D12" s="36">
        <v>0</v>
      </c>
      <c r="E12" s="37" t="s">
        <v>38</v>
      </c>
    </row>
    <row r="13" spans="1:7" ht="13.5" thickBot="1" x14ac:dyDescent="0.25">
      <c r="A13" s="38" t="s">
        <v>943</v>
      </c>
      <c r="B13" s="39">
        <f>SUM(B9:B12)</f>
        <v>10538.2</v>
      </c>
      <c r="C13" s="40">
        <f>SUM(C9:C12)</f>
        <v>23274.096400000002</v>
      </c>
      <c r="D13" s="41">
        <f>SUM(D9:D12)</f>
        <v>23275.596400000002</v>
      </c>
      <c r="E13" s="42">
        <f>D13/C13</f>
        <v>1.0000644493334658</v>
      </c>
    </row>
    <row r="14" spans="1:7" x14ac:dyDescent="0.2">
      <c r="A14" s="15"/>
      <c r="B14" s="43"/>
      <c r="C14" s="43"/>
      <c r="D14" s="43"/>
      <c r="E14" s="16"/>
    </row>
    <row r="15" spans="1:7" x14ac:dyDescent="0.2">
      <c r="A15" s="15"/>
      <c r="B15" s="43"/>
      <c r="C15" s="43"/>
      <c r="D15" s="43"/>
      <c r="E15" s="16"/>
    </row>
    <row r="16" spans="1:7" ht="15.75" x14ac:dyDescent="0.25">
      <c r="A16" s="1357" t="s">
        <v>938</v>
      </c>
      <c r="B16" s="1357"/>
      <c r="C16" s="1357"/>
      <c r="D16" s="1357"/>
      <c r="E16" s="1357"/>
    </row>
    <row r="17" spans="1:5" ht="12.75" customHeight="1" x14ac:dyDescent="0.25">
      <c r="A17" s="23"/>
      <c r="B17" s="23"/>
      <c r="C17" s="23"/>
      <c r="D17" s="23"/>
      <c r="E17" s="23"/>
    </row>
    <row r="18" spans="1:5" ht="12.75" customHeight="1" thickBot="1" x14ac:dyDescent="0.3">
      <c r="A18" s="23"/>
      <c r="B18" s="23"/>
      <c r="C18" s="23"/>
      <c r="D18" s="23"/>
      <c r="E18" s="24" t="s">
        <v>33</v>
      </c>
    </row>
    <row r="19" spans="1:5" ht="12.75" customHeight="1" thickBot="1" x14ac:dyDescent="0.25">
      <c r="A19" s="25" t="s">
        <v>34</v>
      </c>
      <c r="B19" s="26" t="s">
        <v>917</v>
      </c>
      <c r="C19" s="27" t="s">
        <v>918</v>
      </c>
      <c r="D19" s="27" t="s">
        <v>35</v>
      </c>
      <c r="E19" s="28" t="s">
        <v>36</v>
      </c>
    </row>
    <row r="20" spans="1:5" ht="12.75" customHeight="1" x14ac:dyDescent="0.2">
      <c r="A20" s="29" t="s">
        <v>187</v>
      </c>
      <c r="B20" s="120">
        <v>1828.2</v>
      </c>
      <c r="C20" s="30">
        <v>2564.1</v>
      </c>
      <c r="D20" s="30">
        <v>1304.4626699999999</v>
      </c>
      <c r="E20" s="44">
        <f t="shared" ref="E20:E30" si="0">D20/C20</f>
        <v>0.50874095004094999</v>
      </c>
    </row>
    <row r="21" spans="1:5" ht="12.75" customHeight="1" x14ac:dyDescent="0.2">
      <c r="A21" s="45" t="s">
        <v>188</v>
      </c>
      <c r="B21" s="121">
        <v>500</v>
      </c>
      <c r="C21" s="46">
        <v>650</v>
      </c>
      <c r="D21" s="46">
        <v>196.5</v>
      </c>
      <c r="E21" s="47">
        <f t="shared" si="0"/>
        <v>0.30230769230769233</v>
      </c>
    </row>
    <row r="22" spans="1:5" ht="12.75" customHeight="1" x14ac:dyDescent="0.2">
      <c r="A22" s="45" t="s">
        <v>189</v>
      </c>
      <c r="B22" s="121">
        <v>3450</v>
      </c>
      <c r="C22" s="46">
        <v>7750</v>
      </c>
      <c r="D22" s="46">
        <v>5068</v>
      </c>
      <c r="E22" s="47">
        <f t="shared" si="0"/>
        <v>0.65393548387096778</v>
      </c>
    </row>
    <row r="23" spans="1:5" ht="12.75" customHeight="1" x14ac:dyDescent="0.2">
      <c r="A23" s="45" t="s">
        <v>344</v>
      </c>
      <c r="B23" s="121">
        <v>3450</v>
      </c>
      <c r="C23" s="46">
        <v>8500</v>
      </c>
      <c r="D23" s="46">
        <v>4363</v>
      </c>
      <c r="E23" s="47">
        <f t="shared" si="0"/>
        <v>0.51329411764705879</v>
      </c>
    </row>
    <row r="24" spans="1:5" ht="12.75" customHeight="1" x14ac:dyDescent="0.2">
      <c r="A24" s="45" t="s">
        <v>190</v>
      </c>
      <c r="B24" s="121">
        <v>200</v>
      </c>
      <c r="C24" s="46">
        <v>550</v>
      </c>
      <c r="D24" s="46">
        <v>0</v>
      </c>
      <c r="E24" s="47">
        <f t="shared" si="0"/>
        <v>0</v>
      </c>
    </row>
    <row r="25" spans="1:5" ht="12.75" customHeight="1" x14ac:dyDescent="0.2">
      <c r="A25" s="45" t="s">
        <v>191</v>
      </c>
      <c r="B25" s="121">
        <v>800</v>
      </c>
      <c r="C25" s="46">
        <v>1750</v>
      </c>
      <c r="D25" s="46">
        <v>475.73253999999997</v>
      </c>
      <c r="E25" s="47">
        <f t="shared" si="0"/>
        <v>0.27184716571428569</v>
      </c>
    </row>
    <row r="26" spans="1:5" ht="12.75" customHeight="1" x14ac:dyDescent="0.2">
      <c r="A26" s="45" t="s">
        <v>192</v>
      </c>
      <c r="B26" s="121">
        <v>200</v>
      </c>
      <c r="C26" s="46">
        <v>800</v>
      </c>
      <c r="D26" s="46">
        <v>0</v>
      </c>
      <c r="E26" s="47">
        <f t="shared" si="0"/>
        <v>0</v>
      </c>
    </row>
    <row r="27" spans="1:5" ht="12.75" customHeight="1" x14ac:dyDescent="0.2">
      <c r="A27" s="45" t="s">
        <v>193</v>
      </c>
      <c r="B27" s="121">
        <v>100</v>
      </c>
      <c r="C27" s="46">
        <v>200</v>
      </c>
      <c r="D27" s="46">
        <v>70</v>
      </c>
      <c r="E27" s="47">
        <f t="shared" si="0"/>
        <v>0.35</v>
      </c>
    </row>
    <row r="28" spans="1:5" ht="12.75" customHeight="1" x14ac:dyDescent="0.2">
      <c r="A28" s="45" t="s">
        <v>320</v>
      </c>
      <c r="B28" s="117">
        <v>10</v>
      </c>
      <c r="C28" s="48">
        <v>10</v>
      </c>
      <c r="D28" s="48">
        <v>0</v>
      </c>
      <c r="E28" s="49" t="s">
        <v>38</v>
      </c>
    </row>
    <row r="29" spans="1:5" ht="12.75" customHeight="1" thickBot="1" x14ac:dyDescent="0.25">
      <c r="A29" s="50" t="s">
        <v>194</v>
      </c>
      <c r="B29" s="122">
        <v>0</v>
      </c>
      <c r="C29" s="51">
        <v>500</v>
      </c>
      <c r="D29" s="51">
        <v>0</v>
      </c>
      <c r="E29" s="506" t="s">
        <v>38</v>
      </c>
    </row>
    <row r="30" spans="1:5" ht="12.75" customHeight="1" thickBot="1" x14ac:dyDescent="0.25">
      <c r="A30" s="38" t="s">
        <v>946</v>
      </c>
      <c r="B30" s="52">
        <f>SUM(B20:B29)</f>
        <v>10538.2</v>
      </c>
      <c r="C30" s="40">
        <f>SUM(C20:C29)</f>
        <v>23274.1</v>
      </c>
      <c r="D30" s="40">
        <f>SUM(D20:D29)</f>
        <v>11477.695210000002</v>
      </c>
      <c r="E30" s="42">
        <f t="shared" si="0"/>
        <v>0.49315312772566938</v>
      </c>
    </row>
    <row r="31" spans="1:5" x14ac:dyDescent="0.2">
      <c r="A31" s="53"/>
      <c r="B31" s="54"/>
      <c r="C31" s="54"/>
      <c r="D31" s="54"/>
      <c r="E31" s="55"/>
    </row>
    <row r="32" spans="1:5" x14ac:dyDescent="0.2">
      <c r="A32" s="53"/>
      <c r="B32" s="54"/>
      <c r="C32" s="54"/>
      <c r="D32" s="54"/>
      <c r="E32" s="55"/>
    </row>
    <row r="33" spans="1:5" ht="15.75" x14ac:dyDescent="0.25">
      <c r="A33" s="1357" t="s">
        <v>939</v>
      </c>
      <c r="B33" s="1357"/>
      <c r="C33" s="1357"/>
      <c r="D33" s="1357"/>
      <c r="E33" s="1357"/>
    </row>
    <row r="34" spans="1:5" x14ac:dyDescent="0.2">
      <c r="A34" s="53"/>
      <c r="B34" s="54"/>
      <c r="C34" s="54"/>
      <c r="D34" s="54"/>
      <c r="E34" s="55"/>
    </row>
    <row r="35" spans="1:5" ht="13.5" thickBot="1" x14ac:dyDescent="0.25">
      <c r="B35" s="56"/>
      <c r="C35" s="56"/>
      <c r="D35" s="56"/>
      <c r="E35" s="24" t="s">
        <v>33</v>
      </c>
    </row>
    <row r="36" spans="1:5" ht="34.5" thickBot="1" x14ac:dyDescent="0.25">
      <c r="A36" s="57" t="s">
        <v>39</v>
      </c>
      <c r="B36" s="58" t="s">
        <v>948</v>
      </c>
      <c r="C36" s="59" t="s">
        <v>949</v>
      </c>
      <c r="D36" s="60" t="s">
        <v>944</v>
      </c>
      <c r="E36" s="61" t="s">
        <v>40</v>
      </c>
    </row>
    <row r="37" spans="1:5" s="349" customFormat="1" ht="15.75" customHeight="1" thickBot="1" x14ac:dyDescent="0.25">
      <c r="A37" s="346" t="s">
        <v>945</v>
      </c>
      <c r="B37" s="347">
        <f>D13</f>
        <v>23275.596400000002</v>
      </c>
      <c r="C37" s="348">
        <f>D30</f>
        <v>11477.695210000002</v>
      </c>
      <c r="D37" s="348">
        <f>+D13-D30</f>
        <v>11797.90119</v>
      </c>
      <c r="E37" s="62" t="s">
        <v>203</v>
      </c>
    </row>
    <row r="38" spans="1:5" ht="14.25" customHeight="1" x14ac:dyDescent="0.2">
      <c r="E38" s="63"/>
    </row>
    <row r="39" spans="1:5" ht="39.75" customHeight="1" x14ac:dyDescent="0.2">
      <c r="A39" s="1354" t="s">
        <v>947</v>
      </c>
      <c r="B39" s="1354"/>
      <c r="C39" s="1354"/>
      <c r="D39" s="1354"/>
      <c r="E39" s="1354"/>
    </row>
    <row r="40" spans="1:5" ht="12.75" customHeight="1" x14ac:dyDescent="0.2">
      <c r="A40" s="123"/>
      <c r="B40" s="123"/>
      <c r="C40" s="123"/>
      <c r="D40" s="123"/>
      <c r="E40" s="123"/>
    </row>
    <row r="41" spans="1:5" ht="12.75" customHeight="1" x14ac:dyDescent="0.2">
      <c r="A41" s="124"/>
      <c r="B41" s="124"/>
      <c r="C41" s="124"/>
      <c r="D41" s="124"/>
      <c r="E41" s="124"/>
    </row>
    <row r="42" spans="1:5" x14ac:dyDescent="0.2">
      <c r="A42" s="124"/>
      <c r="B42" s="124"/>
      <c r="C42" s="124"/>
      <c r="D42" s="124"/>
      <c r="E42" s="124"/>
    </row>
    <row r="43" spans="1:5" x14ac:dyDescent="0.2">
      <c r="B43" s="56"/>
    </row>
  </sheetData>
  <mergeCells count="6">
    <mergeCell ref="A39:E39"/>
    <mergeCell ref="D1:E1"/>
    <mergeCell ref="A3:E3"/>
    <mergeCell ref="A5:E5"/>
    <mergeCell ref="A16:E16"/>
    <mergeCell ref="A33:E33"/>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E1DF0-CDD2-4A60-A48D-B5661B3F5F84}">
  <sheetPr>
    <tabColor theme="4" tint="0.59999389629810485"/>
  </sheetPr>
  <dimension ref="A1:M133"/>
  <sheetViews>
    <sheetView topLeftCell="A106" zoomScaleNormal="100" workbookViewId="0">
      <selection activeCell="L19" sqref="L19"/>
    </sheetView>
  </sheetViews>
  <sheetFormatPr defaultColWidth="9.140625" defaultRowHeight="12.75" x14ac:dyDescent="0.2"/>
  <cols>
    <col min="1" max="1" width="43.7109375" style="262" customWidth="1"/>
    <col min="2" max="2" width="4.5703125" style="262" customWidth="1"/>
    <col min="3" max="3" width="11.28515625" style="262" customWidth="1"/>
    <col min="4" max="4" width="10.85546875" style="262" customWidth="1"/>
    <col min="5" max="5" width="12.42578125" style="262" bestFit="1" customWidth="1"/>
    <col min="6" max="6" width="9.140625" style="262" customWidth="1"/>
    <col min="7" max="7" width="9.140625" style="262"/>
    <col min="8" max="8" width="12.85546875" style="262" customWidth="1"/>
    <col min="9" max="9" width="20.5703125" style="262" customWidth="1"/>
    <col min="10" max="11" width="13.85546875" style="262" bestFit="1" customWidth="1"/>
    <col min="12" max="12" width="9.140625" style="262"/>
    <col min="13" max="13" width="13.85546875" style="262" bestFit="1" customWidth="1"/>
    <col min="14" max="16384" width="9.140625" style="262"/>
  </cols>
  <sheetData>
    <row r="1" spans="1:11" x14ac:dyDescent="0.2">
      <c r="E1" s="1362" t="s">
        <v>1509</v>
      </c>
      <c r="F1" s="1362"/>
    </row>
    <row r="3" spans="1:11" ht="18" x14ac:dyDescent="0.2">
      <c r="A3" s="1363" t="s">
        <v>246</v>
      </c>
      <c r="B3" s="1363"/>
      <c r="C3" s="1363"/>
      <c r="D3" s="1363"/>
      <c r="E3" s="1363"/>
      <c r="F3" s="1363"/>
    </row>
    <row r="4" spans="1:11" x14ac:dyDescent="0.2">
      <c r="H4" s="640"/>
      <c r="I4" s="803"/>
    </row>
    <row r="5" spans="1:11" ht="15.75" x14ac:dyDescent="0.2">
      <c r="A5" s="1369" t="s">
        <v>950</v>
      </c>
      <c r="B5" s="1369"/>
      <c r="C5" s="1369"/>
      <c r="D5" s="1369"/>
      <c r="E5" s="1369"/>
      <c r="F5" s="1369"/>
      <c r="H5" s="640"/>
      <c r="I5" s="814"/>
    </row>
    <row r="6" spans="1:11" ht="12.75" customHeight="1" x14ac:dyDescent="0.2">
      <c r="A6" s="687"/>
      <c r="B6" s="687"/>
      <c r="C6" s="687"/>
      <c r="D6" s="687"/>
      <c r="E6" s="687"/>
      <c r="F6" s="687"/>
      <c r="H6" s="640"/>
      <c r="I6" s="976"/>
    </row>
    <row r="7" spans="1:11" ht="12.75" customHeight="1" thickBot="1" x14ac:dyDescent="0.25">
      <c r="F7" s="810" t="s">
        <v>33</v>
      </c>
      <c r="H7" s="977"/>
    </row>
    <row r="8" spans="1:11" ht="12.75" customHeight="1" thickBot="1" x14ac:dyDescent="0.25">
      <c r="A8" s="257" t="s">
        <v>34</v>
      </c>
      <c r="B8" s="1375" t="s">
        <v>917</v>
      </c>
      <c r="C8" s="1376"/>
      <c r="D8" s="718" t="s">
        <v>918</v>
      </c>
      <c r="E8" s="808" t="s">
        <v>35</v>
      </c>
      <c r="F8" s="831" t="s">
        <v>36</v>
      </c>
      <c r="H8" s="814"/>
    </row>
    <row r="9" spans="1:11" ht="12.75" customHeight="1" x14ac:dyDescent="0.2">
      <c r="A9" s="795" t="s">
        <v>951</v>
      </c>
      <c r="B9" s="1377">
        <v>0</v>
      </c>
      <c r="C9" s="1378"/>
      <c r="D9" s="536">
        <v>102415.76729</v>
      </c>
      <c r="E9" s="826">
        <v>102415.76729</v>
      </c>
      <c r="F9" s="292">
        <f>E9/D9</f>
        <v>1</v>
      </c>
      <c r="H9" s="640"/>
      <c r="K9" s="308"/>
    </row>
    <row r="10" spans="1:11" ht="12.75" customHeight="1" x14ac:dyDescent="0.2">
      <c r="A10" s="268" t="s">
        <v>952</v>
      </c>
      <c r="B10" s="1379">
        <v>156400</v>
      </c>
      <c r="C10" s="1380"/>
      <c r="D10" s="794">
        <v>176008.71225000001</v>
      </c>
      <c r="E10" s="271">
        <v>175269.18025</v>
      </c>
      <c r="F10" s="292">
        <f>E10/D10</f>
        <v>0.99579832162541149</v>
      </c>
      <c r="H10" s="640"/>
    </row>
    <row r="11" spans="1:11" ht="12.75" customHeight="1" x14ac:dyDescent="0.2">
      <c r="A11" s="268" t="s">
        <v>797</v>
      </c>
      <c r="B11" s="1379">
        <v>0</v>
      </c>
      <c r="C11" s="1380"/>
      <c r="D11" s="271">
        <v>0</v>
      </c>
      <c r="E11" s="271">
        <v>1046.05681</v>
      </c>
      <c r="F11" s="292" t="s">
        <v>38</v>
      </c>
      <c r="H11" s="640"/>
    </row>
    <row r="12" spans="1:11" ht="12.75" customHeight="1" thickBot="1" x14ac:dyDescent="0.25">
      <c r="A12" s="268" t="s">
        <v>37</v>
      </c>
      <c r="B12" s="1381">
        <v>0</v>
      </c>
      <c r="C12" s="1382"/>
      <c r="D12" s="271">
        <v>0</v>
      </c>
      <c r="E12" s="271">
        <v>0</v>
      </c>
      <c r="F12" s="292" t="s">
        <v>38</v>
      </c>
      <c r="H12" s="640"/>
    </row>
    <row r="13" spans="1:11" ht="12.75" customHeight="1" thickBot="1" x14ac:dyDescent="0.25">
      <c r="A13" s="836" t="s">
        <v>953</v>
      </c>
      <c r="B13" s="1367">
        <f>SUM(B9:C12)</f>
        <v>156400</v>
      </c>
      <c r="C13" s="1368"/>
      <c r="D13" s="827">
        <f>SUM(D9:D12)</f>
        <v>278424.47954000003</v>
      </c>
      <c r="E13" s="822">
        <f>SUM(E9:E12)</f>
        <v>278731.00435</v>
      </c>
      <c r="F13" s="741">
        <f>E13/D13</f>
        <v>1.0011009262206627</v>
      </c>
      <c r="H13" s="640"/>
    </row>
    <row r="14" spans="1:11" x14ac:dyDescent="0.2">
      <c r="A14" s="814"/>
      <c r="B14" s="814"/>
      <c r="C14" s="835"/>
      <c r="D14" s="835"/>
      <c r="E14" s="835"/>
      <c r="F14" s="640"/>
      <c r="H14" s="978"/>
      <c r="K14" s="308"/>
    </row>
    <row r="15" spans="1:11" x14ac:dyDescent="0.2">
      <c r="A15" s="814"/>
      <c r="B15" s="814"/>
      <c r="C15" s="916"/>
      <c r="D15" s="835"/>
      <c r="E15" s="835"/>
      <c r="F15" s="640"/>
      <c r="H15" s="814"/>
      <c r="K15" s="308"/>
    </row>
    <row r="16" spans="1:11" ht="15.75" x14ac:dyDescent="0.2">
      <c r="A16" s="1369" t="s">
        <v>954</v>
      </c>
      <c r="B16" s="1369"/>
      <c r="C16" s="1369"/>
      <c r="D16" s="1369"/>
      <c r="E16" s="1369"/>
      <c r="F16" s="1369"/>
      <c r="H16" s="640"/>
      <c r="K16" s="308"/>
    </row>
    <row r="17" spans="1:13" ht="12.75" customHeight="1" x14ac:dyDescent="0.2">
      <c r="A17" s="687"/>
      <c r="B17" s="687"/>
      <c r="C17" s="687"/>
      <c r="D17" s="687"/>
      <c r="E17" s="687"/>
      <c r="F17" s="687"/>
      <c r="H17" s="640"/>
      <c r="I17" s="640"/>
      <c r="J17" s="814"/>
    </row>
    <row r="18" spans="1:13" ht="12.75" customHeight="1" thickBot="1" x14ac:dyDescent="0.25">
      <c r="A18" s="687"/>
      <c r="B18" s="687"/>
      <c r="C18" s="687"/>
      <c r="D18" s="687"/>
      <c r="E18" s="687"/>
      <c r="F18" s="810" t="s">
        <v>33</v>
      </c>
      <c r="H18" s="814"/>
      <c r="I18" s="640"/>
      <c r="J18" s="814"/>
      <c r="K18" s="308"/>
      <c r="M18" s="308"/>
    </row>
    <row r="19" spans="1:13" ht="12.75" customHeight="1" thickBot="1" x14ac:dyDescent="0.25">
      <c r="A19" s="257" t="s">
        <v>34</v>
      </c>
      <c r="B19" s="1383" t="s">
        <v>917</v>
      </c>
      <c r="C19" s="1384"/>
      <c r="D19" s="807" t="s">
        <v>918</v>
      </c>
      <c r="E19" s="807" t="s">
        <v>35</v>
      </c>
      <c r="F19" s="831" t="s">
        <v>36</v>
      </c>
      <c r="H19" s="814"/>
      <c r="I19" s="814"/>
      <c r="J19" s="308"/>
    </row>
    <row r="20" spans="1:13" ht="12.75" customHeight="1" x14ac:dyDescent="0.2">
      <c r="A20" s="278" t="s">
        <v>204</v>
      </c>
      <c r="B20" s="1373">
        <v>19000</v>
      </c>
      <c r="C20" s="1374"/>
      <c r="D20" s="723">
        <v>34636.43</v>
      </c>
      <c r="E20" s="733">
        <v>27933.503579999997</v>
      </c>
      <c r="F20" s="256">
        <f>E20/D20</f>
        <v>0.8064775607647785</v>
      </c>
      <c r="H20" s="760"/>
      <c r="I20" s="814"/>
      <c r="J20" s="814"/>
      <c r="K20" s="308"/>
    </row>
    <row r="21" spans="1:13" ht="12.75" customHeight="1" x14ac:dyDescent="0.2">
      <c r="A21" s="278" t="s">
        <v>211</v>
      </c>
      <c r="B21" s="1360">
        <v>36550</v>
      </c>
      <c r="C21" s="1361"/>
      <c r="D21" s="759">
        <v>44517.33</v>
      </c>
      <c r="E21" s="759">
        <v>39289.304250000001</v>
      </c>
      <c r="F21" s="256">
        <f>E21/D21</f>
        <v>0.88256201012055302</v>
      </c>
      <c r="H21" s="760"/>
      <c r="I21" s="640"/>
      <c r="J21" s="814"/>
    </row>
    <row r="22" spans="1:13" ht="12.75" customHeight="1" x14ac:dyDescent="0.2">
      <c r="A22" s="278" t="s">
        <v>602</v>
      </c>
      <c r="B22" s="1360">
        <v>0</v>
      </c>
      <c r="C22" s="1361"/>
      <c r="D22" s="833">
        <v>0</v>
      </c>
      <c r="E22" s="271">
        <v>0</v>
      </c>
      <c r="F22" s="256" t="s">
        <v>38</v>
      </c>
      <c r="H22" s="760"/>
      <c r="I22" s="640"/>
      <c r="J22" s="814"/>
    </row>
    <row r="23" spans="1:13" ht="12.75" customHeight="1" x14ac:dyDescent="0.2">
      <c r="A23" s="268" t="s">
        <v>205</v>
      </c>
      <c r="B23" s="1360">
        <v>34250</v>
      </c>
      <c r="C23" s="1361"/>
      <c r="D23" s="759">
        <v>45726.06</v>
      </c>
      <c r="E23" s="759">
        <v>41405.406000000003</v>
      </c>
      <c r="F23" s="256">
        <f t="shared" ref="F23:F28" si="0">E23/D23</f>
        <v>0.90551003082268633</v>
      </c>
      <c r="H23" s="760"/>
      <c r="I23" s="814"/>
      <c r="J23" s="814"/>
    </row>
    <row r="24" spans="1:13" ht="12.75" customHeight="1" x14ac:dyDescent="0.2">
      <c r="A24" s="268" t="s">
        <v>158</v>
      </c>
      <c r="B24" s="1360">
        <v>1500</v>
      </c>
      <c r="C24" s="1361"/>
      <c r="D24" s="759">
        <v>1822.98</v>
      </c>
      <c r="E24" s="759">
        <v>1822.9770000000001</v>
      </c>
      <c r="F24" s="256">
        <f t="shared" si="0"/>
        <v>0.9999983543428892</v>
      </c>
      <c r="H24" s="760"/>
      <c r="I24" s="814"/>
      <c r="J24" s="814"/>
    </row>
    <row r="25" spans="1:13" ht="12.75" customHeight="1" x14ac:dyDescent="0.2">
      <c r="A25" s="268" t="s">
        <v>206</v>
      </c>
      <c r="B25" s="1360">
        <v>14000</v>
      </c>
      <c r="C25" s="1361"/>
      <c r="D25" s="759">
        <v>44566.45</v>
      </c>
      <c r="E25" s="759">
        <v>12986.574630000001</v>
      </c>
      <c r="F25" s="256">
        <f t="shared" si="0"/>
        <v>0.29139800522590426</v>
      </c>
      <c r="H25" s="760"/>
      <c r="I25" s="814"/>
      <c r="J25" s="814"/>
    </row>
    <row r="26" spans="1:13" ht="12.75" customHeight="1" x14ac:dyDescent="0.2">
      <c r="A26" s="268" t="s">
        <v>207</v>
      </c>
      <c r="B26" s="1360">
        <v>21000</v>
      </c>
      <c r="C26" s="1361"/>
      <c r="D26" s="759">
        <v>45353.08</v>
      </c>
      <c r="E26" s="759">
        <v>26497.440770000001</v>
      </c>
      <c r="F26" s="256">
        <f t="shared" si="0"/>
        <v>0.5842478784241335</v>
      </c>
      <c r="H26" s="760"/>
      <c r="I26" s="814"/>
      <c r="J26" s="814"/>
    </row>
    <row r="27" spans="1:13" ht="12.75" customHeight="1" x14ac:dyDescent="0.2">
      <c r="A27" s="268" t="s">
        <v>208</v>
      </c>
      <c r="B27" s="1360">
        <v>23700</v>
      </c>
      <c r="C27" s="1361"/>
      <c r="D27" s="759">
        <v>49380.44</v>
      </c>
      <c r="E27" s="759">
        <v>11052.757019999999</v>
      </c>
      <c r="F27" s="256">
        <f t="shared" si="0"/>
        <v>0.22382864591729029</v>
      </c>
      <c r="H27" s="760"/>
      <c r="I27" s="814"/>
      <c r="J27" s="814"/>
    </row>
    <row r="28" spans="1:13" ht="12.75" customHeight="1" thickBot="1" x14ac:dyDescent="0.25">
      <c r="A28" s="268" t="s">
        <v>209</v>
      </c>
      <c r="B28" s="1370">
        <v>6400</v>
      </c>
      <c r="C28" s="1371"/>
      <c r="D28" s="732">
        <v>12421.71</v>
      </c>
      <c r="E28" s="732">
        <v>8026.7289299999993</v>
      </c>
      <c r="F28" s="256">
        <f t="shared" si="0"/>
        <v>0.64618550344517778</v>
      </c>
      <c r="H28" s="814"/>
      <c r="I28" s="814"/>
      <c r="J28" s="814"/>
    </row>
    <row r="29" spans="1:13" ht="12.75" customHeight="1" thickBot="1" x14ac:dyDescent="0.25">
      <c r="A29" s="836" t="s">
        <v>955</v>
      </c>
      <c r="B29" s="1367">
        <f>SUM(B20:C28)</f>
        <v>156400</v>
      </c>
      <c r="C29" s="1368"/>
      <c r="D29" s="822">
        <f>SUM(D20:D28)</f>
        <v>278424.48000000004</v>
      </c>
      <c r="E29" s="822">
        <f>SUM(E20:E28)</f>
        <v>169014.69218000001</v>
      </c>
      <c r="F29" s="744">
        <f t="shared" ref="F29" si="1">E29/D29</f>
        <v>0.60703962589783766</v>
      </c>
      <c r="H29" s="640"/>
      <c r="I29" s="814"/>
      <c r="J29" s="828"/>
      <c r="K29" s="828"/>
      <c r="L29" s="828"/>
    </row>
    <row r="30" spans="1:13" x14ac:dyDescent="0.2">
      <c r="A30" s="811"/>
      <c r="B30" s="811"/>
      <c r="C30" s="740"/>
      <c r="D30" s="740"/>
      <c r="E30" s="740"/>
      <c r="F30" s="812"/>
      <c r="H30" s="814"/>
      <c r="I30" s="814"/>
      <c r="J30" s="814"/>
    </row>
    <row r="31" spans="1:13" x14ac:dyDescent="0.2">
      <c r="A31" s="811"/>
      <c r="B31" s="811"/>
      <c r="C31" s="740"/>
      <c r="D31" s="740"/>
      <c r="E31" s="740"/>
      <c r="F31" s="812"/>
      <c r="H31" s="814"/>
      <c r="I31" s="814"/>
      <c r="J31" s="814"/>
    </row>
    <row r="32" spans="1:13" ht="15.75" x14ac:dyDescent="0.2">
      <c r="A32" s="1369" t="s">
        <v>956</v>
      </c>
      <c r="B32" s="1369"/>
      <c r="C32" s="1369"/>
      <c r="D32" s="1369"/>
      <c r="E32" s="1369"/>
      <c r="F32" s="1369"/>
      <c r="H32" s="814"/>
      <c r="I32" s="814"/>
      <c r="J32" s="814"/>
    </row>
    <row r="33" spans="1:11" ht="12.75" customHeight="1" x14ac:dyDescent="0.2">
      <c r="A33" s="811"/>
      <c r="B33" s="811"/>
      <c r="C33" s="740"/>
      <c r="D33" s="740"/>
      <c r="E33" s="740"/>
      <c r="F33" s="812"/>
      <c r="H33" s="814"/>
      <c r="I33" s="814"/>
      <c r="J33" s="814"/>
    </row>
    <row r="34" spans="1:11" ht="12.75" customHeight="1" thickBot="1" x14ac:dyDescent="0.25">
      <c r="C34" s="796"/>
      <c r="D34" s="796"/>
      <c r="E34" s="796"/>
      <c r="F34" s="810" t="s">
        <v>33</v>
      </c>
    </row>
    <row r="35" spans="1:11" ht="35.25" customHeight="1" thickBot="1" x14ac:dyDescent="0.25">
      <c r="A35" s="825" t="s">
        <v>39</v>
      </c>
      <c r="B35" s="1358" t="s">
        <v>948</v>
      </c>
      <c r="C35" s="1359"/>
      <c r="D35" s="258" t="s">
        <v>949</v>
      </c>
      <c r="E35" s="259" t="s">
        <v>957</v>
      </c>
      <c r="F35" s="260" t="s">
        <v>40</v>
      </c>
    </row>
    <row r="36" spans="1:11" ht="13.5" thickBot="1" x14ac:dyDescent="0.25">
      <c r="A36" s="832" t="s">
        <v>958</v>
      </c>
      <c r="B36" s="1365">
        <f>E13</f>
        <v>278731.00435</v>
      </c>
      <c r="C36" s="1366"/>
      <c r="D36" s="745">
        <f>E29</f>
        <v>169014.69218000001</v>
      </c>
      <c r="E36" s="745">
        <f>E13-E29</f>
        <v>109716.31216999999</v>
      </c>
      <c r="F36" s="261" t="s">
        <v>203</v>
      </c>
      <c r="H36" s="640"/>
      <c r="I36" s="976"/>
    </row>
    <row r="37" spans="1:11" ht="24.75" thickBot="1" x14ac:dyDescent="0.25">
      <c r="A37" s="832" t="s">
        <v>1204</v>
      </c>
      <c r="B37" s="1365">
        <v>739.53</v>
      </c>
      <c r="C37" s="1366"/>
      <c r="D37" s="745">
        <f t="shared" ref="D37" si="2">E30</f>
        <v>0</v>
      </c>
      <c r="E37" s="745">
        <f>B37-D37</f>
        <v>739.53</v>
      </c>
      <c r="F37" s="261" t="s">
        <v>203</v>
      </c>
    </row>
    <row r="38" spans="1:11" ht="24.75" thickBot="1" x14ac:dyDescent="0.25">
      <c r="A38" s="832" t="s">
        <v>959</v>
      </c>
      <c r="B38" s="1365">
        <f>SUM(B36:C37)</f>
        <v>279470.53435000003</v>
      </c>
      <c r="C38" s="1366"/>
      <c r="D38" s="745">
        <f>SUM(D36:D37)</f>
        <v>169014.69218000001</v>
      </c>
      <c r="E38" s="745">
        <f>E36+E37</f>
        <v>110455.84216999999</v>
      </c>
      <c r="F38" s="261" t="s">
        <v>203</v>
      </c>
      <c r="H38" s="308"/>
      <c r="I38" s="796"/>
    </row>
    <row r="40" spans="1:11" ht="39.75" customHeight="1" x14ac:dyDescent="0.2">
      <c r="A40" s="1364" t="s">
        <v>1205</v>
      </c>
      <c r="B40" s="1364"/>
      <c r="C40" s="1364"/>
      <c r="D40" s="1364"/>
      <c r="E40" s="1364"/>
      <c r="F40" s="1364"/>
      <c r="J40" s="536"/>
      <c r="K40" s="536"/>
    </row>
    <row r="41" spans="1:11" ht="26.25" customHeight="1" x14ac:dyDescent="0.2">
      <c r="A41" s="1372"/>
      <c r="B41" s="1372"/>
      <c r="C41" s="1372"/>
      <c r="D41" s="1372"/>
      <c r="E41" s="1372"/>
    </row>
    <row r="54" spans="1:6" ht="12.75" customHeight="1" x14ac:dyDescent="0.2">
      <c r="E54" s="1362" t="s">
        <v>1508</v>
      </c>
      <c r="F54" s="1362"/>
    </row>
    <row r="55" spans="1:6" ht="18.75" customHeight="1" x14ac:dyDescent="0.2">
      <c r="A55" s="1363" t="s">
        <v>246</v>
      </c>
      <c r="B55" s="1363"/>
      <c r="C55" s="1363"/>
      <c r="D55" s="1363"/>
      <c r="E55" s="1363"/>
      <c r="F55" s="1363"/>
    </row>
    <row r="56" spans="1:6" ht="11.25" customHeight="1" x14ac:dyDescent="0.2"/>
    <row r="57" spans="1:6" ht="15.75" customHeight="1" x14ac:dyDescent="0.2">
      <c r="A57" s="1369" t="s">
        <v>954</v>
      </c>
      <c r="B57" s="1369"/>
      <c r="C57" s="1369"/>
      <c r="D57" s="1369"/>
      <c r="E57" s="1369"/>
      <c r="F57" s="1369"/>
    </row>
    <row r="58" spans="1:6" ht="12" customHeight="1" thickBot="1" x14ac:dyDescent="0.25">
      <c r="F58" s="810" t="s">
        <v>33</v>
      </c>
    </row>
    <row r="59" spans="1:6" ht="12.75" customHeight="1" thickBot="1" x14ac:dyDescent="0.25">
      <c r="A59" s="818" t="s">
        <v>1518</v>
      </c>
      <c r="B59" s="742" t="s">
        <v>10</v>
      </c>
      <c r="C59" s="821" t="s">
        <v>917</v>
      </c>
      <c r="D59" s="807" t="s">
        <v>918</v>
      </c>
      <c r="E59" s="807" t="s">
        <v>35</v>
      </c>
      <c r="F59" s="831" t="s">
        <v>36</v>
      </c>
    </row>
    <row r="60" spans="1:6" ht="12.75" customHeight="1" x14ac:dyDescent="0.2">
      <c r="A60" s="263" t="s">
        <v>247</v>
      </c>
      <c r="B60" s="264"/>
      <c r="C60" s="265">
        <f>SUM(C61:C65)</f>
        <v>19000</v>
      </c>
      <c r="D60" s="266">
        <f>SUM(D61:D65)</f>
        <v>34636.43</v>
      </c>
      <c r="E60" s="266">
        <f>SUM(E61:E65)</f>
        <v>27933.503579999997</v>
      </c>
      <c r="F60" s="267">
        <f t="shared" ref="F60:F77" si="3">E60/D60</f>
        <v>0.8064775607647785</v>
      </c>
    </row>
    <row r="61" spans="1:6" ht="12.75" customHeight="1" x14ac:dyDescent="0.2">
      <c r="A61" s="268" t="s">
        <v>248</v>
      </c>
      <c r="B61" s="269" t="s">
        <v>5</v>
      </c>
      <c r="C61" s="270">
        <v>16950</v>
      </c>
      <c r="D61" s="271">
        <v>27982.16</v>
      </c>
      <c r="E61" s="271">
        <v>25110.664649999999</v>
      </c>
      <c r="F61" s="272">
        <f t="shared" si="3"/>
        <v>0.89738121181495634</v>
      </c>
    </row>
    <row r="62" spans="1:6" ht="12.75" customHeight="1" x14ac:dyDescent="0.2">
      <c r="A62" s="273" t="s">
        <v>249</v>
      </c>
      <c r="B62" s="269" t="s">
        <v>5</v>
      </c>
      <c r="C62" s="270">
        <v>1200</v>
      </c>
      <c r="D62" s="271">
        <v>1303.74</v>
      </c>
      <c r="E62" s="271">
        <v>1205.98089</v>
      </c>
      <c r="F62" s="272">
        <f t="shared" si="3"/>
        <v>0.92501640664549678</v>
      </c>
    </row>
    <row r="63" spans="1:6" ht="12.75" customHeight="1" x14ac:dyDescent="0.2">
      <c r="A63" s="273" t="s">
        <v>527</v>
      </c>
      <c r="B63" s="269" t="s">
        <v>5</v>
      </c>
      <c r="C63" s="270">
        <v>700</v>
      </c>
      <c r="D63" s="271">
        <v>540</v>
      </c>
      <c r="E63" s="271">
        <v>500</v>
      </c>
      <c r="F63" s="272">
        <f t="shared" si="3"/>
        <v>0.92592592592592593</v>
      </c>
    </row>
    <row r="64" spans="1:6" ht="12.75" customHeight="1" x14ac:dyDescent="0.2">
      <c r="A64" s="273" t="s">
        <v>528</v>
      </c>
      <c r="B64" s="269" t="s">
        <v>5</v>
      </c>
      <c r="C64" s="270">
        <v>150</v>
      </c>
      <c r="D64" s="271">
        <v>118.76</v>
      </c>
      <c r="E64" s="271">
        <v>112.41204</v>
      </c>
      <c r="F64" s="272">
        <f t="shared" si="3"/>
        <v>0.94654799595823513</v>
      </c>
    </row>
    <row r="65" spans="1:6" ht="12.75" customHeight="1" thickBot="1" x14ac:dyDescent="0.25">
      <c r="A65" s="790" t="s">
        <v>960</v>
      </c>
      <c r="B65" s="279" t="s">
        <v>5</v>
      </c>
      <c r="C65" s="285">
        <v>0</v>
      </c>
      <c r="D65" s="276">
        <v>4691.7700000000004</v>
      </c>
      <c r="E65" s="797">
        <v>1004.446</v>
      </c>
      <c r="F65" s="272">
        <f t="shared" si="3"/>
        <v>0.21408679453596402</v>
      </c>
    </row>
    <row r="66" spans="1:6" ht="12.75" customHeight="1" x14ac:dyDescent="0.2">
      <c r="A66" s="274" t="s">
        <v>250</v>
      </c>
      <c r="B66" s="275"/>
      <c r="C66" s="288">
        <f>SUM(C67:C72)</f>
        <v>36550</v>
      </c>
      <c r="D66" s="266">
        <f>SUM(D67:D72)-0.02</f>
        <v>44517.33</v>
      </c>
      <c r="E66" s="335">
        <f t="shared" ref="E66" si="4">SUM(E67:E72)</f>
        <v>39289.304250000001</v>
      </c>
      <c r="F66" s="267">
        <f t="shared" si="3"/>
        <v>0.88256201012055302</v>
      </c>
    </row>
    <row r="67" spans="1:6" ht="12.75" customHeight="1" x14ac:dyDescent="0.2">
      <c r="A67" s="268" t="s">
        <v>251</v>
      </c>
      <c r="B67" s="269" t="s">
        <v>8</v>
      </c>
      <c r="C67" s="270">
        <v>28350</v>
      </c>
      <c r="D67" s="271">
        <v>32839.21</v>
      </c>
      <c r="E67" s="271">
        <v>29697.931639999999</v>
      </c>
      <c r="F67" s="272">
        <f t="shared" si="3"/>
        <v>0.90434366843782177</v>
      </c>
    </row>
    <row r="68" spans="1:6" ht="12.75" customHeight="1" x14ac:dyDescent="0.2">
      <c r="A68" s="268" t="s">
        <v>252</v>
      </c>
      <c r="B68" s="269" t="s">
        <v>8</v>
      </c>
      <c r="C68" s="270">
        <v>4200</v>
      </c>
      <c r="D68" s="271">
        <v>4897.7700000000004</v>
      </c>
      <c r="E68" s="271">
        <v>4232.6400000000003</v>
      </c>
      <c r="F68" s="272">
        <f t="shared" si="3"/>
        <v>0.86419737962378795</v>
      </c>
    </row>
    <row r="69" spans="1:6" ht="12.75" customHeight="1" x14ac:dyDescent="0.2">
      <c r="A69" s="268" t="s">
        <v>253</v>
      </c>
      <c r="B69" s="269" t="s">
        <v>8</v>
      </c>
      <c r="C69" s="270">
        <v>1400</v>
      </c>
      <c r="D69" s="276">
        <v>1680.8</v>
      </c>
      <c r="E69" s="276">
        <v>1471.5663</v>
      </c>
      <c r="F69" s="277">
        <f t="shared" si="3"/>
        <v>0.87551540932889105</v>
      </c>
    </row>
    <row r="70" spans="1:6" ht="12.75" customHeight="1" x14ac:dyDescent="0.2">
      <c r="A70" s="278" t="s">
        <v>293</v>
      </c>
      <c r="B70" s="279" t="s">
        <v>8</v>
      </c>
      <c r="C70" s="270">
        <v>600</v>
      </c>
      <c r="D70" s="276">
        <v>693.12</v>
      </c>
      <c r="E70" s="276">
        <v>630.18933000000004</v>
      </c>
      <c r="F70" s="277">
        <f t="shared" si="3"/>
        <v>0.90920667416897516</v>
      </c>
    </row>
    <row r="71" spans="1:6" ht="12.75" customHeight="1" x14ac:dyDescent="0.2">
      <c r="A71" s="268" t="s">
        <v>294</v>
      </c>
      <c r="B71" s="269" t="s">
        <v>8</v>
      </c>
      <c r="C71" s="270">
        <v>2000</v>
      </c>
      <c r="D71" s="271">
        <v>2193.75</v>
      </c>
      <c r="E71" s="271">
        <v>1993.6869999999999</v>
      </c>
      <c r="F71" s="272">
        <f t="shared" si="3"/>
        <v>0.90880319088319084</v>
      </c>
    </row>
    <row r="72" spans="1:6" ht="12.75" customHeight="1" thickBot="1" x14ac:dyDescent="0.25">
      <c r="A72" s="280" t="s">
        <v>679</v>
      </c>
      <c r="B72" s="281" t="s">
        <v>8</v>
      </c>
      <c r="C72" s="334">
        <v>0</v>
      </c>
      <c r="D72" s="283">
        <v>2212.6999999999998</v>
      </c>
      <c r="E72" s="283">
        <v>1263.28998</v>
      </c>
      <c r="F72" s="284">
        <f t="shared" si="3"/>
        <v>0.57092691282143992</v>
      </c>
    </row>
    <row r="73" spans="1:6" ht="12.75" customHeight="1" x14ac:dyDescent="0.2">
      <c r="A73" s="263" t="s">
        <v>254</v>
      </c>
      <c r="B73" s="264"/>
      <c r="C73" s="265">
        <f>SUM(C74:C88)</f>
        <v>34250</v>
      </c>
      <c r="D73" s="266">
        <f>SUM(D74:D88)-0.01</f>
        <v>45726.06</v>
      </c>
      <c r="E73" s="266">
        <f>SUM(E74:E88)</f>
        <v>41405.406000000003</v>
      </c>
      <c r="F73" s="267">
        <f t="shared" si="3"/>
        <v>0.90551003082268633</v>
      </c>
    </row>
    <row r="74" spans="1:6" ht="12.75" customHeight="1" x14ac:dyDescent="0.2">
      <c r="A74" s="278" t="s">
        <v>255</v>
      </c>
      <c r="B74" s="279" t="s">
        <v>2</v>
      </c>
      <c r="C74" s="285">
        <v>4800</v>
      </c>
      <c r="D74" s="276">
        <v>4959.79</v>
      </c>
      <c r="E74" s="276">
        <v>4579.47</v>
      </c>
      <c r="F74" s="277">
        <f t="shared" si="3"/>
        <v>0.92331933408470934</v>
      </c>
    </row>
    <row r="75" spans="1:6" ht="12.75" customHeight="1" x14ac:dyDescent="0.2">
      <c r="A75" s="278" t="s">
        <v>256</v>
      </c>
      <c r="B75" s="279" t="s">
        <v>2</v>
      </c>
      <c r="C75" s="285">
        <v>0</v>
      </c>
      <c r="D75" s="276">
        <v>0</v>
      </c>
      <c r="E75" s="276">
        <v>0</v>
      </c>
      <c r="F75" s="256" t="s">
        <v>38</v>
      </c>
    </row>
    <row r="76" spans="1:6" ht="12.75" customHeight="1" x14ac:dyDescent="0.2">
      <c r="A76" s="278" t="s">
        <v>257</v>
      </c>
      <c r="B76" s="279" t="s">
        <v>2</v>
      </c>
      <c r="C76" s="285">
        <v>1500</v>
      </c>
      <c r="D76" s="276">
        <v>1739.03</v>
      </c>
      <c r="E76" s="276">
        <v>1704.683</v>
      </c>
      <c r="F76" s="277">
        <f t="shared" si="3"/>
        <v>0.98024933439906159</v>
      </c>
    </row>
    <row r="77" spans="1:6" ht="12.75" customHeight="1" x14ac:dyDescent="0.2">
      <c r="A77" s="278" t="s">
        <v>345</v>
      </c>
      <c r="B77" s="279" t="s">
        <v>2</v>
      </c>
      <c r="C77" s="285">
        <v>500</v>
      </c>
      <c r="D77" s="276">
        <v>567.9</v>
      </c>
      <c r="E77" s="276">
        <v>512.5</v>
      </c>
      <c r="F77" s="277">
        <f t="shared" si="3"/>
        <v>0.90244761401655227</v>
      </c>
    </row>
    <row r="78" spans="1:6" ht="12.75" customHeight="1" x14ac:dyDescent="0.2">
      <c r="A78" s="278" t="s">
        <v>258</v>
      </c>
      <c r="B78" s="279" t="s">
        <v>2</v>
      </c>
      <c r="C78" s="285">
        <v>0</v>
      </c>
      <c r="D78" s="276">
        <v>0</v>
      </c>
      <c r="E78" s="276">
        <v>0</v>
      </c>
      <c r="F78" s="256" t="s">
        <v>38</v>
      </c>
    </row>
    <row r="79" spans="1:6" ht="12.75" customHeight="1" x14ac:dyDescent="0.2">
      <c r="A79" s="278" t="s">
        <v>259</v>
      </c>
      <c r="B79" s="279" t="s">
        <v>2</v>
      </c>
      <c r="C79" s="285">
        <v>0</v>
      </c>
      <c r="D79" s="276">
        <v>0</v>
      </c>
      <c r="E79" s="276">
        <v>0</v>
      </c>
      <c r="F79" s="256" t="s">
        <v>38</v>
      </c>
    </row>
    <row r="80" spans="1:6" ht="24" customHeight="1" x14ac:dyDescent="0.2">
      <c r="A80" s="286" t="s">
        <v>346</v>
      </c>
      <c r="B80" s="279" t="s">
        <v>2</v>
      </c>
      <c r="C80" s="285">
        <v>700</v>
      </c>
      <c r="D80" s="276">
        <v>711.67</v>
      </c>
      <c r="E80" s="276">
        <v>711.66499999999996</v>
      </c>
      <c r="F80" s="277">
        <f t="shared" ref="F80:F85" si="5">E80/D80</f>
        <v>0.99999297427178324</v>
      </c>
    </row>
    <row r="81" spans="1:6" ht="12.75" customHeight="1" x14ac:dyDescent="0.2">
      <c r="A81" s="268" t="s">
        <v>347</v>
      </c>
      <c r="B81" s="287" t="s">
        <v>2</v>
      </c>
      <c r="C81" s="285">
        <v>0</v>
      </c>
      <c r="D81" s="276">
        <v>2.4</v>
      </c>
      <c r="E81" s="276">
        <v>0</v>
      </c>
      <c r="F81" s="277">
        <f>E81/D81</f>
        <v>0</v>
      </c>
    </row>
    <row r="82" spans="1:6" ht="12.75" customHeight="1" x14ac:dyDescent="0.2">
      <c r="A82" s="268" t="s">
        <v>322</v>
      </c>
      <c r="B82" s="287" t="s">
        <v>2</v>
      </c>
      <c r="C82" s="285">
        <v>0</v>
      </c>
      <c r="D82" s="276">
        <v>0</v>
      </c>
      <c r="E82" s="276">
        <v>0</v>
      </c>
      <c r="F82" s="256" t="s">
        <v>38</v>
      </c>
    </row>
    <row r="83" spans="1:6" ht="12.75" customHeight="1" x14ac:dyDescent="0.2">
      <c r="A83" s="268" t="s">
        <v>323</v>
      </c>
      <c r="B83" s="287" t="s">
        <v>2</v>
      </c>
      <c r="C83" s="285">
        <v>0</v>
      </c>
      <c r="D83" s="276">
        <v>0</v>
      </c>
      <c r="E83" s="276">
        <v>0</v>
      </c>
      <c r="F83" s="256" t="s">
        <v>38</v>
      </c>
    </row>
    <row r="84" spans="1:6" ht="12.75" customHeight="1" x14ac:dyDescent="0.2">
      <c r="A84" s="268" t="s">
        <v>324</v>
      </c>
      <c r="B84" s="287" t="s">
        <v>2</v>
      </c>
      <c r="C84" s="285">
        <v>0</v>
      </c>
      <c r="D84" s="276">
        <v>0</v>
      </c>
      <c r="E84" s="276">
        <v>0</v>
      </c>
      <c r="F84" s="256" t="s">
        <v>38</v>
      </c>
    </row>
    <row r="85" spans="1:6" ht="12.75" customHeight="1" x14ac:dyDescent="0.2">
      <c r="A85" s="268" t="s">
        <v>325</v>
      </c>
      <c r="B85" s="287" t="s">
        <v>2</v>
      </c>
      <c r="C85" s="285">
        <v>4750</v>
      </c>
      <c r="D85" s="276">
        <v>5580.91</v>
      </c>
      <c r="E85" s="276">
        <v>4863.6419999999998</v>
      </c>
      <c r="F85" s="277">
        <f t="shared" si="5"/>
        <v>0.87147830730113907</v>
      </c>
    </row>
    <row r="86" spans="1:6" ht="12.75" customHeight="1" x14ac:dyDescent="0.2">
      <c r="A86" s="268" t="s">
        <v>326</v>
      </c>
      <c r="B86" s="287" t="s">
        <v>2</v>
      </c>
      <c r="C86" s="285">
        <v>0</v>
      </c>
      <c r="D86" s="276">
        <v>0</v>
      </c>
      <c r="E86" s="276">
        <v>0</v>
      </c>
      <c r="F86" s="256" t="s">
        <v>38</v>
      </c>
    </row>
    <row r="87" spans="1:6" ht="12.75" customHeight="1" x14ac:dyDescent="0.2">
      <c r="A87" s="268" t="s">
        <v>327</v>
      </c>
      <c r="B87" s="287" t="s">
        <v>2</v>
      </c>
      <c r="C87" s="285">
        <v>0</v>
      </c>
      <c r="D87" s="276">
        <v>0</v>
      </c>
      <c r="E87" s="276">
        <v>0</v>
      </c>
      <c r="F87" s="256" t="s">
        <v>38</v>
      </c>
    </row>
    <row r="88" spans="1:6" ht="24" customHeight="1" thickBot="1" x14ac:dyDescent="0.25">
      <c r="A88" s="286" t="s">
        <v>996</v>
      </c>
      <c r="B88" s="279" t="s">
        <v>2</v>
      </c>
      <c r="C88" s="285">
        <v>22000</v>
      </c>
      <c r="D88" s="276">
        <v>32164.37</v>
      </c>
      <c r="E88" s="276">
        <v>29033.446</v>
      </c>
      <c r="F88" s="791">
        <f>E88/D88</f>
        <v>0.90265862505623462</v>
      </c>
    </row>
    <row r="89" spans="1:6" ht="12.75" customHeight="1" x14ac:dyDescent="0.2">
      <c r="A89" s="263" t="s">
        <v>529</v>
      </c>
      <c r="B89" s="264"/>
      <c r="C89" s="288">
        <f>SUM(C90:C91)</f>
        <v>1500</v>
      </c>
      <c r="D89" s="289">
        <f>SUM(D90:D91)</f>
        <v>1822.98</v>
      </c>
      <c r="E89" s="266">
        <f>SUM(E90:E91)</f>
        <v>1822.9770000000001</v>
      </c>
      <c r="F89" s="267">
        <f>E89/D89</f>
        <v>0.9999983543428892</v>
      </c>
    </row>
    <row r="90" spans="1:6" ht="12.75" customHeight="1" x14ac:dyDescent="0.2">
      <c r="A90" s="268" t="s">
        <v>547</v>
      </c>
      <c r="B90" s="269" t="s">
        <v>4</v>
      </c>
      <c r="C90" s="270">
        <v>1500</v>
      </c>
      <c r="D90" s="271">
        <v>1822.98</v>
      </c>
      <c r="E90" s="271">
        <v>1822.9770000000001</v>
      </c>
      <c r="F90" s="272">
        <f>E90/D90</f>
        <v>0.9999983543428892</v>
      </c>
    </row>
    <row r="91" spans="1:6" ht="12.75" customHeight="1" thickBot="1" x14ac:dyDescent="0.25">
      <c r="A91" s="290" t="s">
        <v>530</v>
      </c>
      <c r="B91" s="279" t="s">
        <v>4</v>
      </c>
      <c r="C91" s="291">
        <v>0</v>
      </c>
      <c r="D91" s="276">
        <v>0</v>
      </c>
      <c r="E91" s="276">
        <v>0</v>
      </c>
      <c r="F91" s="256" t="s">
        <v>38</v>
      </c>
    </row>
    <row r="92" spans="1:6" ht="12.75" customHeight="1" x14ac:dyDescent="0.2">
      <c r="A92" s="263" t="s">
        <v>260</v>
      </c>
      <c r="B92" s="264"/>
      <c r="C92" s="288">
        <f>SUM(C93:C97)</f>
        <v>14000</v>
      </c>
      <c r="D92" s="266">
        <f>SUM(D93:D97)-0.01</f>
        <v>44566.45</v>
      </c>
      <c r="E92" s="266">
        <f t="shared" ref="E92" si="6">SUM(E93:E97)</f>
        <v>12986.574629999999</v>
      </c>
      <c r="F92" s="267">
        <f>E92/D92</f>
        <v>0.29139800522590426</v>
      </c>
    </row>
    <row r="93" spans="1:6" ht="12.75" customHeight="1" x14ac:dyDescent="0.2">
      <c r="A93" s="268" t="s">
        <v>261</v>
      </c>
      <c r="B93" s="269" t="s">
        <v>7</v>
      </c>
      <c r="C93" s="270">
        <v>6500</v>
      </c>
      <c r="D93" s="271">
        <v>26739.75</v>
      </c>
      <c r="E93" s="271">
        <v>8251.1272200000003</v>
      </c>
      <c r="F93" s="272">
        <f>E93/D93</f>
        <v>0.30857159173141113</v>
      </c>
    </row>
    <row r="94" spans="1:6" ht="24" customHeight="1" x14ac:dyDescent="0.2">
      <c r="A94" s="290" t="s">
        <v>262</v>
      </c>
      <c r="B94" s="279" t="s">
        <v>7</v>
      </c>
      <c r="C94" s="291">
        <v>2500</v>
      </c>
      <c r="D94" s="276">
        <v>4755.1099999999997</v>
      </c>
      <c r="E94" s="276">
        <v>1505.39958</v>
      </c>
      <c r="F94" s="256" t="s">
        <v>38</v>
      </c>
    </row>
    <row r="95" spans="1:6" ht="12.75" customHeight="1" x14ac:dyDescent="0.2">
      <c r="A95" s="268" t="s">
        <v>263</v>
      </c>
      <c r="B95" s="269" t="s">
        <v>7</v>
      </c>
      <c r="C95" s="270">
        <v>2000</v>
      </c>
      <c r="D95" s="271">
        <v>10330.82</v>
      </c>
      <c r="E95" s="271">
        <v>2230.04783</v>
      </c>
      <c r="F95" s="272">
        <f>E95/D95</f>
        <v>0.21586358391686236</v>
      </c>
    </row>
    <row r="96" spans="1:6" ht="12.75" customHeight="1" x14ac:dyDescent="0.2">
      <c r="A96" s="268" t="s">
        <v>264</v>
      </c>
      <c r="B96" s="269" t="s">
        <v>7</v>
      </c>
      <c r="C96" s="270">
        <v>0</v>
      </c>
      <c r="D96" s="271">
        <v>0</v>
      </c>
      <c r="E96" s="271">
        <v>0</v>
      </c>
      <c r="F96" s="292" t="s">
        <v>38</v>
      </c>
    </row>
    <row r="97" spans="1:13" ht="12.75" customHeight="1" thickBot="1" x14ac:dyDescent="0.25">
      <c r="A97" s="280" t="s">
        <v>961</v>
      </c>
      <c r="B97" s="281" t="s">
        <v>7</v>
      </c>
      <c r="C97" s="291">
        <v>3000</v>
      </c>
      <c r="D97" s="276">
        <v>2740.78</v>
      </c>
      <c r="E97" s="276">
        <v>1000</v>
      </c>
      <c r="F97" s="272">
        <f>E97/D97</f>
        <v>0.36485963849707015</v>
      </c>
    </row>
    <row r="98" spans="1:13" ht="12.75" customHeight="1" x14ac:dyDescent="0.2">
      <c r="A98" s="274" t="s">
        <v>265</v>
      </c>
      <c r="B98" s="793"/>
      <c r="C98" s="792">
        <f>SUM(C99:C109)</f>
        <v>21000</v>
      </c>
      <c r="D98" s="289">
        <f>SUM(D99:D109)-0.01</f>
        <v>45353.079999999987</v>
      </c>
      <c r="E98" s="289">
        <f>SUM(E99:E109)</f>
        <v>26497.440769999997</v>
      </c>
      <c r="F98" s="267">
        <f t="shared" ref="F98:F109" si="7">E98/D98</f>
        <v>0.58424787842413362</v>
      </c>
      <c r="M98" s="308"/>
    </row>
    <row r="99" spans="1:13" ht="12.75" customHeight="1" x14ac:dyDescent="0.2">
      <c r="A99" s="268" t="s">
        <v>266</v>
      </c>
      <c r="B99" s="287" t="s">
        <v>6</v>
      </c>
      <c r="C99" s="798">
        <v>2700</v>
      </c>
      <c r="D99" s="271">
        <v>3600.59</v>
      </c>
      <c r="E99" s="271">
        <v>2419.7977299999998</v>
      </c>
      <c r="F99" s="272">
        <f t="shared" si="7"/>
        <v>0.67205589361743479</v>
      </c>
    </row>
    <row r="100" spans="1:13" ht="12.75" customHeight="1" x14ac:dyDescent="0.2">
      <c r="A100" s="268" t="s">
        <v>267</v>
      </c>
      <c r="B100" s="287" t="s">
        <v>6</v>
      </c>
      <c r="C100" s="798">
        <v>15000</v>
      </c>
      <c r="D100" s="271">
        <v>30184.78</v>
      </c>
      <c r="E100" s="271">
        <v>21094.74798</v>
      </c>
      <c r="F100" s="272">
        <f t="shared" si="7"/>
        <v>0.69885379254047908</v>
      </c>
    </row>
    <row r="101" spans="1:13" ht="12.75" customHeight="1" x14ac:dyDescent="0.2">
      <c r="A101" s="268" t="s">
        <v>268</v>
      </c>
      <c r="B101" s="287" t="s">
        <v>6</v>
      </c>
      <c r="C101" s="798">
        <v>0</v>
      </c>
      <c r="D101" s="271">
        <v>512.1</v>
      </c>
      <c r="E101" s="271">
        <v>171.76599999999999</v>
      </c>
      <c r="F101" s="272">
        <f t="shared" si="7"/>
        <v>0.33541495801601245</v>
      </c>
    </row>
    <row r="102" spans="1:13" ht="12.75" customHeight="1" x14ac:dyDescent="0.2">
      <c r="A102" s="268" t="s">
        <v>269</v>
      </c>
      <c r="B102" s="287" t="s">
        <v>6</v>
      </c>
      <c r="C102" s="798">
        <v>0</v>
      </c>
      <c r="D102" s="271">
        <v>0</v>
      </c>
      <c r="E102" s="271">
        <v>0</v>
      </c>
      <c r="F102" s="292" t="s">
        <v>38</v>
      </c>
    </row>
    <row r="103" spans="1:13" ht="12.75" customHeight="1" x14ac:dyDescent="0.2">
      <c r="A103" s="268" t="s">
        <v>348</v>
      </c>
      <c r="B103" s="287" t="s">
        <v>6</v>
      </c>
      <c r="C103" s="798">
        <v>0</v>
      </c>
      <c r="D103" s="271">
        <v>0</v>
      </c>
      <c r="E103" s="271">
        <v>0</v>
      </c>
      <c r="F103" s="292" t="s">
        <v>38</v>
      </c>
    </row>
    <row r="104" spans="1:13" ht="12.75" customHeight="1" x14ac:dyDescent="0.2">
      <c r="A104" s="268" t="s">
        <v>962</v>
      </c>
      <c r="B104" s="287" t="s">
        <v>6</v>
      </c>
      <c r="C104" s="798">
        <v>1300</v>
      </c>
      <c r="D104" s="271">
        <v>2318.56</v>
      </c>
      <c r="E104" s="271">
        <v>904.13831000000005</v>
      </c>
      <c r="F104" s="272">
        <f t="shared" si="7"/>
        <v>0.38995683096404665</v>
      </c>
    </row>
    <row r="105" spans="1:13" ht="12.75" customHeight="1" x14ac:dyDescent="0.2">
      <c r="A105" s="278" t="s">
        <v>555</v>
      </c>
      <c r="B105" s="287" t="s">
        <v>6</v>
      </c>
      <c r="C105" s="797">
        <v>0</v>
      </c>
      <c r="D105" s="276">
        <v>0</v>
      </c>
      <c r="E105" s="276">
        <v>0</v>
      </c>
      <c r="F105" s="292" t="s">
        <v>38</v>
      </c>
    </row>
    <row r="106" spans="1:13" ht="12.75" customHeight="1" x14ac:dyDescent="0.2">
      <c r="A106" s="268" t="s">
        <v>556</v>
      </c>
      <c r="B106" s="287" t="s">
        <v>6</v>
      </c>
      <c r="C106" s="798">
        <v>0</v>
      </c>
      <c r="D106" s="271">
        <v>0</v>
      </c>
      <c r="E106" s="271">
        <v>0</v>
      </c>
      <c r="F106" s="292" t="s">
        <v>38</v>
      </c>
    </row>
    <row r="107" spans="1:13" ht="12.75" customHeight="1" x14ac:dyDescent="0.2">
      <c r="A107" s="293" t="s">
        <v>557</v>
      </c>
      <c r="B107" s="800" t="s">
        <v>6</v>
      </c>
      <c r="C107" s="727">
        <v>0</v>
      </c>
      <c r="D107" s="294">
        <v>0</v>
      </c>
      <c r="E107" s="294">
        <v>0</v>
      </c>
      <c r="F107" s="309" t="s">
        <v>38</v>
      </c>
    </row>
    <row r="108" spans="1:13" ht="12.75" customHeight="1" x14ac:dyDescent="0.2">
      <c r="A108" s="815" t="s">
        <v>603</v>
      </c>
      <c r="B108" s="287" t="s">
        <v>6</v>
      </c>
      <c r="C108" s="798">
        <v>2000</v>
      </c>
      <c r="D108" s="271">
        <v>7968.04</v>
      </c>
      <c r="E108" s="271">
        <v>1491.9213099999999</v>
      </c>
      <c r="F108" s="272">
        <f t="shared" si="7"/>
        <v>0.18723818028021946</v>
      </c>
    </row>
    <row r="109" spans="1:13" ht="12.75" customHeight="1" x14ac:dyDescent="0.2">
      <c r="A109" s="804" t="s">
        <v>965</v>
      </c>
      <c r="B109" s="287" t="s">
        <v>6</v>
      </c>
      <c r="C109" s="798">
        <v>0</v>
      </c>
      <c r="D109" s="271">
        <v>769.02</v>
      </c>
      <c r="E109" s="271">
        <v>415.06943999999999</v>
      </c>
      <c r="F109" s="272">
        <f t="shared" si="7"/>
        <v>0.53973816025591015</v>
      </c>
    </row>
    <row r="110" spans="1:13" ht="12.75" customHeight="1" x14ac:dyDescent="0.2">
      <c r="A110" s="534"/>
      <c r="B110" s="535"/>
      <c r="C110" s="536"/>
      <c r="D110" s="536"/>
      <c r="E110" s="536"/>
      <c r="F110" s="537"/>
    </row>
    <row r="111" spans="1:13" ht="12.75" customHeight="1" x14ac:dyDescent="0.2">
      <c r="E111" s="1362" t="s">
        <v>1507</v>
      </c>
      <c r="F111" s="1362"/>
    </row>
    <row r="112" spans="1:13" ht="18.75" customHeight="1" x14ac:dyDescent="0.2">
      <c r="A112" s="1363" t="s">
        <v>246</v>
      </c>
      <c r="B112" s="1363"/>
      <c r="C112" s="1363"/>
      <c r="D112" s="1363"/>
      <c r="E112" s="1363"/>
      <c r="F112" s="1363"/>
    </row>
    <row r="113" spans="1:6" ht="11.25" customHeight="1" x14ac:dyDescent="0.2"/>
    <row r="114" spans="1:6" ht="15.75" customHeight="1" x14ac:dyDescent="0.2">
      <c r="A114" s="1369" t="s">
        <v>954</v>
      </c>
      <c r="B114" s="1369"/>
      <c r="C114" s="1369"/>
      <c r="D114" s="1369"/>
      <c r="E114" s="1369"/>
      <c r="F114" s="1369"/>
    </row>
    <row r="115" spans="1:6" ht="12" customHeight="1" thickBot="1" x14ac:dyDescent="0.25">
      <c r="F115" s="810" t="s">
        <v>33</v>
      </c>
    </row>
    <row r="116" spans="1:6" ht="12.75" customHeight="1" thickBot="1" x14ac:dyDescent="0.25">
      <c r="A116" s="834" t="s">
        <v>1518</v>
      </c>
      <c r="B116" s="257" t="s">
        <v>10</v>
      </c>
      <c r="C116" s="821" t="s">
        <v>917</v>
      </c>
      <c r="D116" s="807" t="s">
        <v>918</v>
      </c>
      <c r="E116" s="807" t="s">
        <v>35</v>
      </c>
      <c r="F116" s="831" t="s">
        <v>36</v>
      </c>
    </row>
    <row r="117" spans="1:6" ht="12.75" customHeight="1" x14ac:dyDescent="0.2">
      <c r="A117" s="295" t="s">
        <v>270</v>
      </c>
      <c r="B117" s="296"/>
      <c r="C117" s="297">
        <f>SUM(C118:C123)</f>
        <v>23700</v>
      </c>
      <c r="D117" s="298">
        <f>SUM(D118:D123)</f>
        <v>49380.44</v>
      </c>
      <c r="E117" s="298">
        <f>SUM(E118:E123)</f>
        <v>11052.757020000001</v>
      </c>
      <c r="F117" s="299">
        <f t="shared" ref="F117:F123" si="8">E117/D117</f>
        <v>0.22382864591729035</v>
      </c>
    </row>
    <row r="118" spans="1:6" ht="12.75" customHeight="1" x14ac:dyDescent="0.2">
      <c r="A118" s="278" t="s">
        <v>271</v>
      </c>
      <c r="B118" s="279" t="s">
        <v>3</v>
      </c>
      <c r="C118" s="291">
        <v>1400</v>
      </c>
      <c r="D118" s="276">
        <v>2973.46</v>
      </c>
      <c r="E118" s="276">
        <v>1453.38231</v>
      </c>
      <c r="F118" s="277">
        <f t="shared" si="8"/>
        <v>0.4887848869666987</v>
      </c>
    </row>
    <row r="119" spans="1:6" ht="12.75" customHeight="1" x14ac:dyDescent="0.2">
      <c r="A119" s="268" t="s">
        <v>272</v>
      </c>
      <c r="B119" s="269" t="s">
        <v>3</v>
      </c>
      <c r="C119" s="270">
        <v>2500</v>
      </c>
      <c r="D119" s="271">
        <v>4831.62</v>
      </c>
      <c r="E119" s="271">
        <v>2951.2635500000001</v>
      </c>
      <c r="F119" s="272">
        <f t="shared" si="8"/>
        <v>0.61082277786746475</v>
      </c>
    </row>
    <row r="120" spans="1:6" ht="12.75" customHeight="1" x14ac:dyDescent="0.2">
      <c r="A120" s="268" t="s">
        <v>963</v>
      </c>
      <c r="B120" s="269" t="s">
        <v>3</v>
      </c>
      <c r="C120" s="270">
        <v>1000</v>
      </c>
      <c r="D120" s="271">
        <v>4505.55</v>
      </c>
      <c r="E120" s="271">
        <v>2082.8980000000001</v>
      </c>
      <c r="F120" s="272">
        <f t="shared" si="8"/>
        <v>0.46229605708515054</v>
      </c>
    </row>
    <row r="121" spans="1:6" ht="24.75" customHeight="1" x14ac:dyDescent="0.2">
      <c r="A121" s="300" t="s">
        <v>500</v>
      </c>
      <c r="B121" s="269" t="s">
        <v>3</v>
      </c>
      <c r="C121" s="270">
        <v>2000</v>
      </c>
      <c r="D121" s="271">
        <v>4679.18</v>
      </c>
      <c r="E121" s="271">
        <v>1350.2536299999999</v>
      </c>
      <c r="F121" s="272">
        <f t="shared" si="8"/>
        <v>0.288566293666839</v>
      </c>
    </row>
    <row r="122" spans="1:6" ht="12.75" customHeight="1" x14ac:dyDescent="0.2">
      <c r="A122" s="268" t="s">
        <v>501</v>
      </c>
      <c r="B122" s="269" t="s">
        <v>3</v>
      </c>
      <c r="C122" s="270">
        <v>1800</v>
      </c>
      <c r="D122" s="271">
        <v>6218.23</v>
      </c>
      <c r="E122" s="271">
        <v>1758.7090700000001</v>
      </c>
      <c r="F122" s="272">
        <f t="shared" si="8"/>
        <v>0.28283113844293317</v>
      </c>
    </row>
    <row r="123" spans="1:6" ht="12.75" customHeight="1" thickBot="1" x14ac:dyDescent="0.25">
      <c r="A123" s="278" t="s">
        <v>548</v>
      </c>
      <c r="B123" s="279" t="s">
        <v>3</v>
      </c>
      <c r="C123" s="291">
        <v>15000</v>
      </c>
      <c r="D123" s="276">
        <v>26172.400000000001</v>
      </c>
      <c r="E123" s="276">
        <v>1456.25046</v>
      </c>
      <c r="F123" s="272">
        <f t="shared" si="8"/>
        <v>5.5640692485213424E-2</v>
      </c>
    </row>
    <row r="124" spans="1:6" ht="12.75" customHeight="1" x14ac:dyDescent="0.2">
      <c r="A124" s="301" t="s">
        <v>328</v>
      </c>
      <c r="B124" s="275"/>
      <c r="C124" s="265">
        <f>SUM(C125:C128)</f>
        <v>6400</v>
      </c>
      <c r="D124" s="266">
        <f>SUM(D125:D128)</f>
        <v>12421.710000000001</v>
      </c>
      <c r="E124" s="266">
        <f>SUM(E125:E128)</f>
        <v>8026.7289300000002</v>
      </c>
      <c r="F124" s="267">
        <f t="shared" ref="F124:F128" si="9">E124/D124</f>
        <v>0.64618550344517778</v>
      </c>
    </row>
    <row r="125" spans="1:6" ht="12.75" customHeight="1" x14ac:dyDescent="0.2">
      <c r="A125" s="268" t="s">
        <v>349</v>
      </c>
      <c r="B125" s="269" t="s">
        <v>9</v>
      </c>
      <c r="C125" s="270">
        <v>950</v>
      </c>
      <c r="D125" s="271">
        <v>1174.4100000000001</v>
      </c>
      <c r="E125" s="271">
        <v>1043.73206</v>
      </c>
      <c r="F125" s="272">
        <f t="shared" si="9"/>
        <v>0.88872885959758519</v>
      </c>
    </row>
    <row r="126" spans="1:6" ht="12.75" customHeight="1" x14ac:dyDescent="0.2">
      <c r="A126" s="268" t="s">
        <v>350</v>
      </c>
      <c r="B126" s="269" t="s">
        <v>9</v>
      </c>
      <c r="C126" s="270">
        <v>650</v>
      </c>
      <c r="D126" s="271">
        <v>2183.36</v>
      </c>
      <c r="E126" s="271">
        <v>1182.558</v>
      </c>
      <c r="F126" s="272">
        <f t="shared" si="9"/>
        <v>0.54162300307782496</v>
      </c>
    </row>
    <row r="127" spans="1:6" ht="12.75" customHeight="1" x14ac:dyDescent="0.2">
      <c r="A127" s="268" t="s">
        <v>351</v>
      </c>
      <c r="B127" s="269" t="s">
        <v>9</v>
      </c>
      <c r="C127" s="270">
        <v>300</v>
      </c>
      <c r="D127" s="276">
        <v>63.94</v>
      </c>
      <c r="E127" s="276">
        <v>0</v>
      </c>
      <c r="F127" s="277">
        <f t="shared" si="9"/>
        <v>0</v>
      </c>
    </row>
    <row r="128" spans="1:6" ht="12.75" customHeight="1" thickBot="1" x14ac:dyDescent="0.25">
      <c r="A128" s="280" t="s">
        <v>964</v>
      </c>
      <c r="B128" s="269" t="s">
        <v>9</v>
      </c>
      <c r="C128" s="829">
        <v>4500</v>
      </c>
      <c r="D128" s="283">
        <v>9000</v>
      </c>
      <c r="E128" s="536">
        <v>5800.43887</v>
      </c>
      <c r="F128" s="277">
        <f t="shared" si="9"/>
        <v>0.64449320777777774</v>
      </c>
    </row>
    <row r="129" spans="1:6" ht="14.25" customHeight="1" thickBot="1" x14ac:dyDescent="0.25">
      <c r="A129" s="302" t="s">
        <v>955</v>
      </c>
      <c r="B129" s="303"/>
      <c r="C129" s="304">
        <f>C60+C66+C73+C92+C98+C117+C124+C89</f>
        <v>156400</v>
      </c>
      <c r="D129" s="305">
        <f>D60+D66+D73+D92+D98+D117+D124+D89-0.01</f>
        <v>278424.47000000003</v>
      </c>
      <c r="E129" s="306">
        <f>E60+E66+E73+E92+E98+E117+E124+E89</f>
        <v>169014.69218000001</v>
      </c>
      <c r="F129" s="307">
        <f>E129/D129</f>
        <v>0.60703964770050567</v>
      </c>
    </row>
    <row r="130" spans="1:6" ht="12.75" customHeight="1" x14ac:dyDescent="0.2"/>
    <row r="131" spans="1:6" ht="12.75" customHeight="1" x14ac:dyDescent="0.2"/>
    <row r="132" spans="1:6" ht="12.75" customHeight="1" x14ac:dyDescent="0.2">
      <c r="C132" s="308"/>
      <c r="D132" s="308"/>
      <c r="E132" s="308"/>
    </row>
    <row r="133" spans="1:6" ht="12.75" customHeight="1" x14ac:dyDescent="0.2"/>
  </sheetData>
  <mergeCells count="34">
    <mergeCell ref="B20:C20"/>
    <mergeCell ref="E1:F1"/>
    <mergeCell ref="A3:F3"/>
    <mergeCell ref="A5:F5"/>
    <mergeCell ref="B8:C8"/>
    <mergeCell ref="B9:C9"/>
    <mergeCell ref="B10:C10"/>
    <mergeCell ref="B11:C11"/>
    <mergeCell ref="B12:C12"/>
    <mergeCell ref="B13:C13"/>
    <mergeCell ref="A16:F16"/>
    <mergeCell ref="B19:C19"/>
    <mergeCell ref="B37:C37"/>
    <mergeCell ref="A114:F114"/>
    <mergeCell ref="A41:E41"/>
    <mergeCell ref="E54:F54"/>
    <mergeCell ref="A55:F55"/>
    <mergeCell ref="A57:F57"/>
    <mergeCell ref="B35:C35"/>
    <mergeCell ref="B21:C21"/>
    <mergeCell ref="B22:C22"/>
    <mergeCell ref="E111:F111"/>
    <mergeCell ref="A112:F112"/>
    <mergeCell ref="A40:F40"/>
    <mergeCell ref="B38:C38"/>
    <mergeCell ref="B29:C29"/>
    <mergeCell ref="A32:F32"/>
    <mergeCell ref="B26:C26"/>
    <mergeCell ref="B27:C27"/>
    <mergeCell ref="B28:C28"/>
    <mergeCell ref="B23:C23"/>
    <mergeCell ref="B24:C24"/>
    <mergeCell ref="B25:C25"/>
    <mergeCell ref="B36:C36"/>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DAB49-DD14-4738-B22C-D1436BA1BC17}">
  <sheetPr>
    <tabColor theme="4" tint="0.59999389629810485"/>
  </sheetPr>
  <dimension ref="A1:H45"/>
  <sheetViews>
    <sheetView topLeftCell="A33" workbookViewId="0">
      <selection activeCell="E48" sqref="A1:E48"/>
    </sheetView>
  </sheetViews>
  <sheetFormatPr defaultColWidth="9.140625" defaultRowHeight="12.75" x14ac:dyDescent="0.2"/>
  <cols>
    <col min="1" max="1" width="46.5703125" style="262" customWidth="1"/>
    <col min="2" max="2" width="11" style="262" customWidth="1"/>
    <col min="3" max="3" width="10.140625" style="262" customWidth="1"/>
    <col min="4" max="4" width="9.7109375" style="262" customWidth="1"/>
    <col min="5" max="5" width="11" style="262" customWidth="1"/>
    <col min="6" max="16384" width="9.140625" style="262"/>
  </cols>
  <sheetData>
    <row r="1" spans="1:5" x14ac:dyDescent="0.2">
      <c r="D1" s="1385">
        <v>11</v>
      </c>
      <c r="E1" s="1385"/>
    </row>
    <row r="3" spans="1:5" ht="18" x14ac:dyDescent="0.2">
      <c r="A3" s="1363" t="s">
        <v>164</v>
      </c>
      <c r="B3" s="1363"/>
      <c r="C3" s="1363"/>
      <c r="D3" s="1363"/>
      <c r="E3" s="1363"/>
    </row>
    <row r="5" spans="1:5" ht="15.75" x14ac:dyDescent="0.2">
      <c r="A5" s="1369" t="s">
        <v>969</v>
      </c>
      <c r="B5" s="1369"/>
      <c r="C5" s="1369"/>
      <c r="D5" s="1369"/>
      <c r="E5" s="1369"/>
    </row>
    <row r="6" spans="1:5" ht="12.75" customHeight="1" x14ac:dyDescent="0.2">
      <c r="A6" s="687"/>
      <c r="B6" s="687"/>
      <c r="C6" s="799"/>
      <c r="D6" s="687"/>
    </row>
    <row r="7" spans="1:5" ht="12.75" customHeight="1" thickBot="1" x14ac:dyDescent="0.25">
      <c r="E7" s="810" t="s">
        <v>33</v>
      </c>
    </row>
    <row r="8" spans="1:5" ht="12.75" customHeight="1" thickBot="1" x14ac:dyDescent="0.25">
      <c r="A8" s="257" t="s">
        <v>34</v>
      </c>
      <c r="B8" s="821" t="s">
        <v>917</v>
      </c>
      <c r="C8" s="807" t="s">
        <v>918</v>
      </c>
      <c r="D8" s="807" t="s">
        <v>35</v>
      </c>
      <c r="E8" s="831" t="s">
        <v>36</v>
      </c>
    </row>
    <row r="9" spans="1:5" ht="12.75" customHeight="1" x14ac:dyDescent="0.2">
      <c r="A9" s="795" t="s">
        <v>966</v>
      </c>
      <c r="B9" s="813">
        <v>0</v>
      </c>
      <c r="C9" s="826">
        <v>63336.466500000002</v>
      </c>
      <c r="D9" s="826">
        <v>63336.466500000002</v>
      </c>
      <c r="E9" s="292">
        <f>D9/C9</f>
        <v>1</v>
      </c>
    </row>
    <row r="10" spans="1:5" ht="12.75" customHeight="1" x14ac:dyDescent="0.2">
      <c r="A10" s="278" t="s">
        <v>1206</v>
      </c>
      <c r="B10" s="291">
        <v>0</v>
      </c>
      <c r="C10" s="276">
        <v>-21609.03</v>
      </c>
      <c r="D10" s="276">
        <v>0</v>
      </c>
      <c r="E10" s="292">
        <f>D10/C10</f>
        <v>0</v>
      </c>
    </row>
    <row r="11" spans="1:5" ht="12.75" customHeight="1" x14ac:dyDescent="0.2">
      <c r="A11" s="268" t="s">
        <v>952</v>
      </c>
      <c r="B11" s="270">
        <v>10000</v>
      </c>
      <c r="C11" s="271">
        <v>10000</v>
      </c>
      <c r="D11" s="271">
        <v>10000</v>
      </c>
      <c r="E11" s="292">
        <f>D11/C11</f>
        <v>1</v>
      </c>
    </row>
    <row r="12" spans="1:5" ht="12.75" customHeight="1" x14ac:dyDescent="0.2">
      <c r="A12" s="268" t="s">
        <v>683</v>
      </c>
      <c r="B12" s="270">
        <v>0</v>
      </c>
      <c r="C12" s="271">
        <v>120000</v>
      </c>
      <c r="D12" s="271">
        <v>78219.11</v>
      </c>
      <c r="E12" s="292">
        <f>D12/C12</f>
        <v>0.65182591666666667</v>
      </c>
    </row>
    <row r="13" spans="1:5" ht="12.75" customHeight="1" x14ac:dyDescent="0.2">
      <c r="A13" s="979" t="s">
        <v>1207</v>
      </c>
      <c r="B13" s="270">
        <v>0</v>
      </c>
      <c r="C13" s="271">
        <v>-12945.54</v>
      </c>
      <c r="D13" s="271">
        <v>-12945.54</v>
      </c>
      <c r="E13" s="292">
        <f>D13/C13</f>
        <v>1</v>
      </c>
    </row>
    <row r="14" spans="1:5" ht="12.75" customHeight="1" x14ac:dyDescent="0.2">
      <c r="A14" s="268" t="s">
        <v>682</v>
      </c>
      <c r="B14" s="270">
        <v>0</v>
      </c>
      <c r="C14" s="271">
        <v>0</v>
      </c>
      <c r="D14" s="271">
        <v>0</v>
      </c>
      <c r="E14" s="292" t="s">
        <v>38</v>
      </c>
    </row>
    <row r="15" spans="1:5" ht="12.75" customHeight="1" x14ac:dyDescent="0.2">
      <c r="A15" s="268" t="s">
        <v>554</v>
      </c>
      <c r="B15" s="270">
        <v>0</v>
      </c>
      <c r="C15" s="271">
        <v>0</v>
      </c>
      <c r="D15" s="271">
        <v>0</v>
      </c>
      <c r="E15" s="292" t="s">
        <v>38</v>
      </c>
    </row>
    <row r="16" spans="1:5" ht="12.75" customHeight="1" x14ac:dyDescent="0.2">
      <c r="A16" s="268" t="s">
        <v>630</v>
      </c>
      <c r="B16" s="270">
        <v>0</v>
      </c>
      <c r="C16" s="271">
        <v>0</v>
      </c>
      <c r="D16" s="271">
        <v>244.01706999999999</v>
      </c>
      <c r="E16" s="292" t="s">
        <v>38</v>
      </c>
    </row>
    <row r="17" spans="1:8" ht="12.75" customHeight="1" thickBot="1" x14ac:dyDescent="0.25">
      <c r="A17" s="293" t="s">
        <v>37</v>
      </c>
      <c r="B17" s="282">
        <v>0</v>
      </c>
      <c r="C17" s="294">
        <v>0</v>
      </c>
      <c r="D17" s="294">
        <v>0</v>
      </c>
      <c r="E17" s="309" t="s">
        <v>38</v>
      </c>
      <c r="G17" s="308"/>
    </row>
    <row r="18" spans="1:8" ht="12.75" customHeight="1" thickBot="1" x14ac:dyDescent="0.25">
      <c r="A18" s="836" t="s">
        <v>970</v>
      </c>
      <c r="B18" s="822">
        <f>SUM(B9:B17)</f>
        <v>10000</v>
      </c>
      <c r="C18" s="822">
        <f>SUM(C9:C17)</f>
        <v>158781.8965</v>
      </c>
      <c r="D18" s="728">
        <f>SUM(D9:D17)</f>
        <v>138854.05357000002</v>
      </c>
      <c r="E18" s="744">
        <f>D18/C18</f>
        <v>0.8744954974763135</v>
      </c>
      <c r="G18" s="308"/>
    </row>
    <row r="19" spans="1:8" ht="12.75" customHeight="1" x14ac:dyDescent="0.2">
      <c r="A19" s="814"/>
      <c r="B19" s="835"/>
      <c r="C19" s="835"/>
      <c r="D19" s="835"/>
      <c r="H19" s="308"/>
    </row>
    <row r="20" spans="1:8" ht="12.75" customHeight="1" x14ac:dyDescent="0.2">
      <c r="A20" s="814"/>
      <c r="B20" s="835"/>
      <c r="C20" s="835"/>
      <c r="D20" s="835"/>
    </row>
    <row r="21" spans="1:8" ht="15.75" x14ac:dyDescent="0.2">
      <c r="A21" s="1369" t="s">
        <v>968</v>
      </c>
      <c r="B21" s="1369"/>
      <c r="C21" s="1369"/>
      <c r="D21" s="1369"/>
      <c r="E21" s="1369"/>
    </row>
    <row r="22" spans="1:8" ht="12.75" customHeight="1" x14ac:dyDescent="0.2">
      <c r="A22" s="687"/>
      <c r="B22" s="687"/>
      <c r="C22" s="687"/>
      <c r="D22" s="687"/>
    </row>
    <row r="23" spans="1:8" ht="12.75" customHeight="1" thickBot="1" x14ac:dyDescent="0.25">
      <c r="A23" s="687"/>
      <c r="B23" s="687"/>
      <c r="C23" s="687"/>
      <c r="D23" s="687"/>
      <c r="E23" s="810" t="s">
        <v>33</v>
      </c>
    </row>
    <row r="24" spans="1:8" ht="12.75" customHeight="1" thickBot="1" x14ac:dyDescent="0.25">
      <c r="A24" s="742" t="s">
        <v>34</v>
      </c>
      <c r="B24" s="821" t="s">
        <v>917</v>
      </c>
      <c r="C24" s="807" t="s">
        <v>918</v>
      </c>
      <c r="D24" s="788" t="s">
        <v>35</v>
      </c>
      <c r="E24" s="801" t="s">
        <v>36</v>
      </c>
    </row>
    <row r="25" spans="1:8" ht="12.75" customHeight="1" x14ac:dyDescent="0.2">
      <c r="A25" s="816" t="s">
        <v>799</v>
      </c>
      <c r="B25" s="344">
        <v>0</v>
      </c>
      <c r="C25" s="343">
        <v>0</v>
      </c>
      <c r="D25" s="343">
        <v>0</v>
      </c>
      <c r="E25" s="339" t="s">
        <v>38</v>
      </c>
    </row>
    <row r="26" spans="1:8" ht="12.75" customHeight="1" x14ac:dyDescent="0.2">
      <c r="A26" s="802" t="s">
        <v>292</v>
      </c>
      <c r="B26" s="558">
        <v>9500</v>
      </c>
      <c r="C26" s="559">
        <v>8443.06</v>
      </c>
      <c r="D26" s="559">
        <v>0</v>
      </c>
      <c r="E26" s="560" t="s">
        <v>38</v>
      </c>
    </row>
    <row r="27" spans="1:8" ht="12.75" customHeight="1" x14ac:dyDescent="0.2">
      <c r="A27" s="268" t="s">
        <v>321</v>
      </c>
      <c r="B27" s="270">
        <v>500</v>
      </c>
      <c r="C27" s="271">
        <v>500</v>
      </c>
      <c r="D27" s="271">
        <v>0</v>
      </c>
      <c r="E27" s="292">
        <f t="shared" ref="E27:E32" si="0">D27/C27</f>
        <v>0</v>
      </c>
    </row>
    <row r="28" spans="1:8" s="803" customFormat="1" ht="12" customHeight="1" x14ac:dyDescent="0.2">
      <c r="A28" s="789" t="s">
        <v>800</v>
      </c>
      <c r="B28" s="338">
        <v>0</v>
      </c>
      <c r="C28" s="336">
        <v>4941.8799999999992</v>
      </c>
      <c r="D28" s="336">
        <v>4941.8780000000006</v>
      </c>
      <c r="E28" s="292">
        <f t="shared" si="0"/>
        <v>0.99999959529571769</v>
      </c>
    </row>
    <row r="29" spans="1:8" s="803" customFormat="1" ht="12.75" customHeight="1" x14ac:dyDescent="0.2">
      <c r="A29" s="817" t="s">
        <v>680</v>
      </c>
      <c r="B29" s="340">
        <v>0</v>
      </c>
      <c r="C29" s="337">
        <v>2.2400000000000002</v>
      </c>
      <c r="D29" s="337">
        <v>2.0691000000000002</v>
      </c>
      <c r="E29" s="292">
        <f t="shared" ref="E29:E30" si="1">D29/C29</f>
        <v>0.92370535714285718</v>
      </c>
    </row>
    <row r="30" spans="1:8" s="803" customFormat="1" ht="12.75" customHeight="1" x14ac:dyDescent="0.2">
      <c r="A30" s="817" t="s">
        <v>801</v>
      </c>
      <c r="B30" s="340">
        <v>0</v>
      </c>
      <c r="C30" s="337">
        <v>994.72</v>
      </c>
      <c r="D30" s="337">
        <v>360.12599999999998</v>
      </c>
      <c r="E30" s="292">
        <f t="shared" si="1"/>
        <v>0.36203755830786549</v>
      </c>
    </row>
    <row r="31" spans="1:8" s="803" customFormat="1" ht="12.75" customHeight="1" x14ac:dyDescent="0.2">
      <c r="A31" s="817" t="s">
        <v>967</v>
      </c>
      <c r="B31" s="340">
        <v>0</v>
      </c>
      <c r="C31" s="337">
        <v>10000</v>
      </c>
      <c r="D31" s="337">
        <v>10000</v>
      </c>
      <c r="E31" s="292">
        <f t="shared" si="0"/>
        <v>1</v>
      </c>
    </row>
    <row r="32" spans="1:8" s="803" customFormat="1" ht="12.75" customHeight="1" x14ac:dyDescent="0.2">
      <c r="A32" s="817" t="s">
        <v>681</v>
      </c>
      <c r="B32" s="340">
        <v>0</v>
      </c>
      <c r="C32" s="337">
        <v>13900</v>
      </c>
      <c r="D32" s="337">
        <v>0</v>
      </c>
      <c r="E32" s="292">
        <f t="shared" si="0"/>
        <v>0</v>
      </c>
    </row>
    <row r="33" spans="1:5" s="803" customFormat="1" ht="12.75" customHeight="1" thickBot="1" x14ac:dyDescent="0.25">
      <c r="A33" s="721" t="s">
        <v>802</v>
      </c>
      <c r="B33" s="345">
        <v>0</v>
      </c>
      <c r="C33" s="341">
        <v>120000</v>
      </c>
      <c r="D33" s="341">
        <v>101239.7</v>
      </c>
      <c r="E33" s="342">
        <f t="shared" ref="E33" si="2">D33/C33</f>
        <v>0.84366416666666666</v>
      </c>
    </row>
    <row r="34" spans="1:5" ht="12.75" customHeight="1" thickBot="1" x14ac:dyDescent="0.25">
      <c r="A34" s="726" t="s">
        <v>971</v>
      </c>
      <c r="B34" s="824">
        <f>SUM(B25:B27)</f>
        <v>10000</v>
      </c>
      <c r="C34" s="827">
        <f>SUM(C25:C33)</f>
        <v>158781.9</v>
      </c>
      <c r="D34" s="827">
        <f>SUM(D25:D33)</f>
        <v>116543.77309999999</v>
      </c>
      <c r="E34" s="741">
        <f>D34/C34</f>
        <v>0.73398651294637485</v>
      </c>
    </row>
    <row r="35" spans="1:5" x14ac:dyDescent="0.2">
      <c r="A35" s="811"/>
      <c r="B35" s="740"/>
      <c r="C35" s="740"/>
      <c r="D35" s="740"/>
    </row>
    <row r="36" spans="1:5" x14ac:dyDescent="0.2">
      <c r="A36" s="811"/>
      <c r="B36" s="740"/>
      <c r="C36" s="740"/>
      <c r="D36" s="740"/>
    </row>
    <row r="37" spans="1:5" ht="15.75" x14ac:dyDescent="0.2">
      <c r="A37" s="1369" t="s">
        <v>972</v>
      </c>
      <c r="B37" s="1369"/>
      <c r="C37" s="1369"/>
      <c r="D37" s="1369"/>
    </row>
    <row r="38" spans="1:5" ht="12.75" customHeight="1" x14ac:dyDescent="0.2">
      <c r="A38" s="811"/>
      <c r="B38" s="740"/>
      <c r="C38" s="740"/>
      <c r="D38" s="740"/>
    </row>
    <row r="39" spans="1:5" ht="12.75" customHeight="1" thickBot="1" x14ac:dyDescent="0.25">
      <c r="B39" s="796"/>
      <c r="C39" s="796"/>
      <c r="D39" s="796"/>
      <c r="E39" s="810" t="s">
        <v>33</v>
      </c>
    </row>
    <row r="40" spans="1:5" ht="33.75" customHeight="1" thickBot="1" x14ac:dyDescent="0.25">
      <c r="A40" s="257" t="s">
        <v>39</v>
      </c>
      <c r="B40" s="310" t="s">
        <v>948</v>
      </c>
      <c r="C40" s="258" t="s">
        <v>949</v>
      </c>
      <c r="D40" s="259" t="s">
        <v>973</v>
      </c>
      <c r="E40" s="260" t="s">
        <v>40</v>
      </c>
    </row>
    <row r="41" spans="1:5" ht="12.75" customHeight="1" thickBot="1" x14ac:dyDescent="0.25">
      <c r="A41" s="725" t="s">
        <v>1208</v>
      </c>
      <c r="B41" s="837">
        <f>D18</f>
        <v>138854.05357000002</v>
      </c>
      <c r="C41" s="745">
        <f>D34</f>
        <v>116543.77309999999</v>
      </c>
      <c r="D41" s="745">
        <f>B41-C41</f>
        <v>22310.280470000027</v>
      </c>
      <c r="E41" s="261" t="s">
        <v>203</v>
      </c>
    </row>
    <row r="42" spans="1:5" ht="24.75" thickBot="1" x14ac:dyDescent="0.25">
      <c r="A42" s="980" t="s">
        <v>1204</v>
      </c>
      <c r="B42" s="837">
        <v>20171.86</v>
      </c>
      <c r="C42" s="745">
        <v>0</v>
      </c>
      <c r="D42" s="745">
        <f>B42-C42</f>
        <v>20171.86</v>
      </c>
      <c r="E42" s="261" t="s">
        <v>203</v>
      </c>
    </row>
    <row r="43" spans="1:5" ht="12.75" customHeight="1" thickBot="1" x14ac:dyDescent="0.25">
      <c r="A43" s="725" t="s">
        <v>1208</v>
      </c>
      <c r="B43" s="837">
        <f>SUM(B41:B42)</f>
        <v>159025.91357000003</v>
      </c>
      <c r="C43" s="745">
        <f>SUM(C41:C42)</f>
        <v>116543.77309999999</v>
      </c>
      <c r="D43" s="745">
        <f>B43-C43</f>
        <v>42482.140470000042</v>
      </c>
      <c r="E43" s="261" t="s">
        <v>203</v>
      </c>
    </row>
    <row r="44" spans="1:5" ht="12.75" customHeight="1" x14ac:dyDescent="0.2">
      <c r="D44" s="308"/>
      <c r="E44" s="311"/>
    </row>
    <row r="45" spans="1:5" ht="40.5" customHeight="1" x14ac:dyDescent="0.2">
      <c r="A45" s="1364" t="s">
        <v>1209</v>
      </c>
      <c r="B45" s="1364"/>
      <c r="C45" s="1364"/>
      <c r="D45" s="1364"/>
      <c r="E45" s="1364"/>
    </row>
  </sheetData>
  <mergeCells count="6">
    <mergeCell ref="A45:E45"/>
    <mergeCell ref="D1:E1"/>
    <mergeCell ref="A3:E3"/>
    <mergeCell ref="A5:E5"/>
    <mergeCell ref="A21:E21"/>
    <mergeCell ref="A37:D37"/>
  </mergeCells>
  <phoneticPr fontId="20" type="noConversion"/>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A1:H41"/>
  <sheetViews>
    <sheetView topLeftCell="A30" workbookViewId="0">
      <selection activeCell="E43" sqref="A1:E43"/>
    </sheetView>
  </sheetViews>
  <sheetFormatPr defaultColWidth="9.140625" defaultRowHeight="12.75" x14ac:dyDescent="0.2"/>
  <cols>
    <col min="1" max="1" width="44" style="349" customWidth="1"/>
    <col min="2" max="4" width="10.5703125" style="349" customWidth="1"/>
    <col min="5" max="6" width="9.140625" style="349"/>
    <col min="7" max="7" width="18.28515625" style="349" customWidth="1"/>
    <col min="8" max="16384" width="9.140625" style="349"/>
  </cols>
  <sheetData>
    <row r="1" spans="1:7" x14ac:dyDescent="0.2">
      <c r="D1" s="1386">
        <v>12</v>
      </c>
      <c r="E1" s="1386"/>
    </row>
    <row r="3" spans="1:7" ht="18" x14ac:dyDescent="0.2">
      <c r="A3" s="1387" t="s">
        <v>160</v>
      </c>
      <c r="B3" s="1387"/>
      <c r="C3" s="1387"/>
      <c r="D3" s="1387"/>
      <c r="E3" s="1387"/>
    </row>
    <row r="5" spans="1:7" ht="15.75" x14ac:dyDescent="0.2">
      <c r="A5" s="1388" t="s">
        <v>974</v>
      </c>
      <c r="B5" s="1388"/>
      <c r="C5" s="1388"/>
      <c r="D5" s="1388"/>
      <c r="E5" s="1388"/>
    </row>
    <row r="6" spans="1:7" ht="12.75" customHeight="1" x14ac:dyDescent="0.2">
      <c r="A6" s="844"/>
      <c r="B6" s="844"/>
      <c r="C6" s="844"/>
      <c r="D6" s="845"/>
      <c r="E6" s="844"/>
    </row>
    <row r="7" spans="1:7" ht="12.75" customHeight="1" thickBot="1" x14ac:dyDescent="0.25">
      <c r="E7" s="839" t="s">
        <v>33</v>
      </c>
    </row>
    <row r="8" spans="1:7" ht="12.75" customHeight="1" thickBot="1" x14ac:dyDescent="0.25">
      <c r="A8" s="57" t="s">
        <v>34</v>
      </c>
      <c r="B8" s="846" t="s">
        <v>917</v>
      </c>
      <c r="C8" s="718" t="s">
        <v>918</v>
      </c>
      <c r="D8" s="718" t="s">
        <v>35</v>
      </c>
      <c r="E8" s="847" t="s">
        <v>36</v>
      </c>
    </row>
    <row r="9" spans="1:7" ht="12.75" customHeight="1" x14ac:dyDescent="0.2">
      <c r="A9" s="848" t="s">
        <v>978</v>
      </c>
      <c r="B9" s="849">
        <v>0</v>
      </c>
      <c r="C9" s="850">
        <v>54822.445010000003</v>
      </c>
      <c r="D9" s="850">
        <v>54822.445010000003</v>
      </c>
      <c r="E9" s="31">
        <f>D9/C9</f>
        <v>1</v>
      </c>
      <c r="G9" s="981"/>
    </row>
    <row r="10" spans="1:7" ht="12.75" customHeight="1" x14ac:dyDescent="0.2">
      <c r="A10" s="851" t="s">
        <v>977</v>
      </c>
      <c r="B10" s="32">
        <v>0</v>
      </c>
      <c r="C10" s="33">
        <v>19000</v>
      </c>
      <c r="D10" s="33">
        <v>19583.67251</v>
      </c>
      <c r="E10" s="31">
        <f>D10/C10</f>
        <v>1.0307196057894736</v>
      </c>
    </row>
    <row r="11" spans="1:7" ht="12.75" customHeight="1" x14ac:dyDescent="0.2">
      <c r="A11" s="851" t="s">
        <v>952</v>
      </c>
      <c r="B11" s="32">
        <v>35000</v>
      </c>
      <c r="C11" s="33">
        <v>21000</v>
      </c>
      <c r="D11" s="33">
        <v>21000</v>
      </c>
      <c r="E11" s="31">
        <f>D11/C11</f>
        <v>1</v>
      </c>
    </row>
    <row r="12" spans="1:7" ht="12.75" customHeight="1" x14ac:dyDescent="0.2">
      <c r="A12" s="851" t="s">
        <v>549</v>
      </c>
      <c r="B12" s="32">
        <v>0</v>
      </c>
      <c r="C12" s="33">
        <v>0</v>
      </c>
      <c r="D12" s="33">
        <v>33.005740000000003</v>
      </c>
      <c r="E12" s="35" t="s">
        <v>38</v>
      </c>
      <c r="G12" s="859"/>
    </row>
    <row r="13" spans="1:7" ht="12.75" customHeight="1" thickBot="1" x14ac:dyDescent="0.25">
      <c r="A13" s="852" t="s">
        <v>37</v>
      </c>
      <c r="B13" s="853">
        <v>0</v>
      </c>
      <c r="C13" s="854">
        <v>0</v>
      </c>
      <c r="D13" s="854">
        <v>0</v>
      </c>
      <c r="E13" s="855" t="s">
        <v>38</v>
      </c>
    </row>
    <row r="14" spans="1:7" ht="12.75" customHeight="1" thickBot="1" x14ac:dyDescent="0.25">
      <c r="A14" s="856" t="s">
        <v>979</v>
      </c>
      <c r="B14" s="500">
        <f>SUM(B9:B13)</f>
        <v>35000</v>
      </c>
      <c r="C14" s="501">
        <f>SUM(C9:C13)</f>
        <v>94822.445009999996</v>
      </c>
      <c r="D14" s="502">
        <f>SUM(D9:D13)</f>
        <v>95439.123259999993</v>
      </c>
      <c r="E14" s="503">
        <f>D14/C14</f>
        <v>1.0065035050502542</v>
      </c>
      <c r="G14" s="843"/>
    </row>
    <row r="15" spans="1:7" x14ac:dyDescent="0.2">
      <c r="A15" s="857"/>
      <c r="B15" s="858"/>
      <c r="C15" s="858"/>
      <c r="D15" s="858"/>
      <c r="E15" s="859"/>
    </row>
    <row r="16" spans="1:7" x14ac:dyDescent="0.2">
      <c r="A16" s="857"/>
      <c r="B16" s="858"/>
      <c r="C16" s="858"/>
      <c r="D16" s="858"/>
      <c r="E16" s="859"/>
      <c r="G16" s="843"/>
    </row>
    <row r="17" spans="1:5" ht="15.75" x14ac:dyDescent="0.2">
      <c r="A17" s="1388" t="s">
        <v>975</v>
      </c>
      <c r="B17" s="1388"/>
      <c r="C17" s="1388"/>
      <c r="D17" s="1388"/>
      <c r="E17" s="1388"/>
    </row>
    <row r="18" spans="1:5" ht="12.75" customHeight="1" x14ac:dyDescent="0.2">
      <c r="A18" s="844"/>
      <c r="B18" s="844"/>
      <c r="C18" s="844"/>
      <c r="D18" s="844"/>
      <c r="E18" s="844"/>
    </row>
    <row r="19" spans="1:5" ht="12.75" customHeight="1" thickBot="1" x14ac:dyDescent="0.25">
      <c r="A19" s="860"/>
      <c r="B19" s="840"/>
      <c r="C19" s="844"/>
      <c r="D19" s="844"/>
      <c r="E19" s="839" t="s">
        <v>33</v>
      </c>
    </row>
    <row r="20" spans="1:5" ht="12.75" customHeight="1" thickBot="1" x14ac:dyDescent="0.25">
      <c r="A20" s="57" t="s">
        <v>34</v>
      </c>
      <c r="B20" s="846" t="s">
        <v>917</v>
      </c>
      <c r="C20" s="718" t="s">
        <v>918</v>
      </c>
      <c r="D20" s="718" t="s">
        <v>35</v>
      </c>
      <c r="E20" s="847" t="s">
        <v>36</v>
      </c>
    </row>
    <row r="21" spans="1:5" ht="12.75" customHeight="1" x14ac:dyDescent="0.2">
      <c r="A21" s="851" t="s">
        <v>329</v>
      </c>
      <c r="B21" s="32">
        <v>5000</v>
      </c>
      <c r="C21" s="33">
        <v>5000</v>
      </c>
      <c r="D21" s="494">
        <v>0</v>
      </c>
      <c r="E21" s="495">
        <f t="shared" ref="E21:E30" si="0">D21/C21</f>
        <v>0</v>
      </c>
    </row>
    <row r="22" spans="1:5" ht="12.75" customHeight="1" x14ac:dyDescent="0.2">
      <c r="A22" s="851" t="s">
        <v>604</v>
      </c>
      <c r="B22" s="496">
        <v>5000</v>
      </c>
      <c r="C22" s="497">
        <v>5000</v>
      </c>
      <c r="D22" s="498">
        <v>0</v>
      </c>
      <c r="E22" s="495">
        <f t="shared" si="0"/>
        <v>0</v>
      </c>
    </row>
    <row r="23" spans="1:5" ht="24" x14ac:dyDescent="0.2">
      <c r="A23" s="861" t="s">
        <v>763</v>
      </c>
      <c r="B23" s="496">
        <v>0</v>
      </c>
      <c r="C23" s="497">
        <f>47279.22-C24-C27-C28-C29</f>
        <v>21623.31</v>
      </c>
      <c r="D23" s="498">
        <f>16369.66419-D27</f>
        <v>13674.52319</v>
      </c>
      <c r="E23" s="495">
        <f t="shared" si="0"/>
        <v>0.63239731521214837</v>
      </c>
    </row>
    <row r="24" spans="1:5" ht="12.75" customHeight="1" x14ac:dyDescent="0.2">
      <c r="A24" s="851" t="s">
        <v>161</v>
      </c>
      <c r="B24" s="496">
        <v>0</v>
      </c>
      <c r="C24" s="497">
        <v>3726.35</v>
      </c>
      <c r="D24" s="498">
        <v>0</v>
      </c>
      <c r="E24" s="495">
        <f t="shared" si="0"/>
        <v>0</v>
      </c>
    </row>
    <row r="25" spans="1:5" ht="12.75" customHeight="1" x14ac:dyDescent="0.2">
      <c r="A25" s="862" t="s">
        <v>162</v>
      </c>
      <c r="B25" s="496">
        <v>0</v>
      </c>
      <c r="C25" s="497">
        <f>34124.55-C26</f>
        <v>24933.08</v>
      </c>
      <c r="D25" s="498">
        <v>18740.001339999999</v>
      </c>
      <c r="E25" s="495">
        <f t="shared" si="0"/>
        <v>0.75161196851732703</v>
      </c>
    </row>
    <row r="26" spans="1:5" ht="12.75" customHeight="1" x14ac:dyDescent="0.2">
      <c r="A26" s="862" t="s">
        <v>163</v>
      </c>
      <c r="B26" s="838">
        <v>8000</v>
      </c>
      <c r="C26" s="33">
        <v>9191.4699999999993</v>
      </c>
      <c r="D26" s="494">
        <v>0</v>
      </c>
      <c r="E26" s="31">
        <f t="shared" si="0"/>
        <v>0</v>
      </c>
    </row>
    <row r="27" spans="1:5" ht="12.75" customHeight="1" x14ac:dyDescent="0.2">
      <c r="A27" s="841" t="s">
        <v>980</v>
      </c>
      <c r="B27" s="838">
        <v>3000</v>
      </c>
      <c r="C27" s="33">
        <v>3000</v>
      </c>
      <c r="D27" s="33">
        <v>2695.1410000000001</v>
      </c>
      <c r="E27" s="31">
        <f t="shared" si="0"/>
        <v>0.89838033333333334</v>
      </c>
    </row>
    <row r="28" spans="1:5" ht="12.75" customHeight="1" x14ac:dyDescent="0.2">
      <c r="A28" s="841" t="s">
        <v>981</v>
      </c>
      <c r="B28" s="838">
        <v>9000</v>
      </c>
      <c r="C28" s="33">
        <v>13273.65</v>
      </c>
      <c r="D28" s="33">
        <v>0</v>
      </c>
      <c r="E28" s="31">
        <f t="shared" si="0"/>
        <v>0</v>
      </c>
    </row>
    <row r="29" spans="1:5" ht="12.75" customHeight="1" x14ac:dyDescent="0.2">
      <c r="A29" s="863" t="s">
        <v>982</v>
      </c>
      <c r="B29" s="32">
        <v>5000</v>
      </c>
      <c r="C29" s="842">
        <v>5655.91</v>
      </c>
      <c r="D29" s="33">
        <v>0</v>
      </c>
      <c r="E29" s="31">
        <f t="shared" si="0"/>
        <v>0</v>
      </c>
    </row>
    <row r="30" spans="1:5" ht="25.5" x14ac:dyDescent="0.2">
      <c r="A30" s="864" t="s">
        <v>764</v>
      </c>
      <c r="B30" s="499">
        <v>0</v>
      </c>
      <c r="C30" s="494">
        <v>3418.68</v>
      </c>
      <c r="D30" s="494">
        <v>0</v>
      </c>
      <c r="E30" s="31">
        <f t="shared" si="0"/>
        <v>0</v>
      </c>
    </row>
    <row r="31" spans="1:5" ht="26.25" thickBot="1" x14ac:dyDescent="0.25">
      <c r="A31" s="864" t="s">
        <v>762</v>
      </c>
      <c r="B31" s="499">
        <v>0</v>
      </c>
      <c r="C31" s="494">
        <v>0</v>
      </c>
      <c r="D31" s="494">
        <v>0</v>
      </c>
      <c r="E31" s="35" t="s">
        <v>38</v>
      </c>
    </row>
    <row r="32" spans="1:5" ht="13.5" thickBot="1" x14ac:dyDescent="0.25">
      <c r="A32" s="856" t="s">
        <v>1210</v>
      </c>
      <c r="B32" s="500">
        <f>SUM(B21:B31)</f>
        <v>35000</v>
      </c>
      <c r="C32" s="501">
        <f>SUM(C21:C31)</f>
        <v>94822.45</v>
      </c>
      <c r="D32" s="502">
        <f>SUM(D21:D31)</f>
        <v>35109.665529999998</v>
      </c>
      <c r="E32" s="503">
        <f>D32/C32</f>
        <v>0.37026743698354136</v>
      </c>
    </row>
    <row r="33" spans="1:8" x14ac:dyDescent="0.2">
      <c r="A33" s="865"/>
      <c r="B33" s="866"/>
      <c r="C33" s="866"/>
      <c r="D33" s="866"/>
      <c r="E33" s="867"/>
    </row>
    <row r="34" spans="1:8" x14ac:dyDescent="0.2">
      <c r="A34" s="865"/>
      <c r="B34" s="866"/>
      <c r="C34" s="866"/>
      <c r="D34" s="866"/>
      <c r="E34" s="867"/>
    </row>
    <row r="35" spans="1:8" ht="15" customHeight="1" x14ac:dyDescent="0.2">
      <c r="A35" s="1388" t="s">
        <v>976</v>
      </c>
      <c r="B35" s="1388"/>
      <c r="C35" s="1388"/>
      <c r="D35" s="1388"/>
      <c r="E35" s="1388"/>
    </row>
    <row r="36" spans="1:8" ht="12.75" customHeight="1" x14ac:dyDescent="0.2">
      <c r="A36" s="865"/>
      <c r="B36" s="866"/>
      <c r="C36" s="866"/>
      <c r="D36" s="866"/>
      <c r="E36" s="867"/>
    </row>
    <row r="37" spans="1:8" ht="13.5" thickBot="1" x14ac:dyDescent="0.25">
      <c r="B37" s="868"/>
      <c r="C37" s="868"/>
      <c r="D37" s="868"/>
      <c r="E37" s="839" t="s">
        <v>33</v>
      </c>
    </row>
    <row r="38" spans="1:8" ht="34.5" thickBot="1" x14ac:dyDescent="0.25">
      <c r="A38" s="57" t="s">
        <v>39</v>
      </c>
      <c r="B38" s="58" t="s">
        <v>948</v>
      </c>
      <c r="C38" s="59" t="s">
        <v>949</v>
      </c>
      <c r="D38" s="60" t="s">
        <v>984</v>
      </c>
      <c r="E38" s="61" t="s">
        <v>40</v>
      </c>
    </row>
    <row r="39" spans="1:8" ht="17.25" customHeight="1" thickBot="1" x14ac:dyDescent="0.25">
      <c r="A39" s="346" t="s">
        <v>983</v>
      </c>
      <c r="B39" s="347">
        <f>D14</f>
        <v>95439.123259999993</v>
      </c>
      <c r="C39" s="348">
        <f>D32</f>
        <v>35109.665529999998</v>
      </c>
      <c r="D39" s="348">
        <f>+D14-D32</f>
        <v>60329.457729999995</v>
      </c>
      <c r="E39" s="62" t="s">
        <v>203</v>
      </c>
      <c r="G39" s="982"/>
      <c r="H39" s="983"/>
    </row>
    <row r="40" spans="1:8" x14ac:dyDescent="0.2">
      <c r="E40" s="843"/>
    </row>
    <row r="41" spans="1:8" ht="48.75" customHeight="1" x14ac:dyDescent="0.2">
      <c r="A41" s="1354" t="s">
        <v>985</v>
      </c>
      <c r="B41" s="1354"/>
      <c r="C41" s="1354"/>
      <c r="D41" s="1354"/>
      <c r="E41" s="1354"/>
    </row>
  </sheetData>
  <mergeCells count="6">
    <mergeCell ref="A41:E41"/>
    <mergeCell ref="D1:E1"/>
    <mergeCell ref="A3:E3"/>
    <mergeCell ref="A5:E5"/>
    <mergeCell ref="A17:E17"/>
    <mergeCell ref="A35:E35"/>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1:H37"/>
  <sheetViews>
    <sheetView workbookViewId="0">
      <selection activeCell="E34" sqref="A1:E34"/>
    </sheetView>
  </sheetViews>
  <sheetFormatPr defaultColWidth="9.140625" defaultRowHeight="12.75" x14ac:dyDescent="0.2"/>
  <cols>
    <col min="1" max="1" width="44" style="349" customWidth="1"/>
    <col min="2" max="4" width="10.5703125" style="349" customWidth="1"/>
    <col min="5" max="6" width="9.140625" style="349"/>
    <col min="7" max="7" width="10" style="349" bestFit="1" customWidth="1"/>
    <col min="8" max="16384" width="9.140625" style="349"/>
  </cols>
  <sheetData>
    <row r="1" spans="1:5" x14ac:dyDescent="0.2">
      <c r="D1" s="1386">
        <v>13</v>
      </c>
      <c r="E1" s="1386"/>
    </row>
    <row r="3" spans="1:5" ht="18" x14ac:dyDescent="0.2">
      <c r="A3" s="1387" t="s">
        <v>159</v>
      </c>
      <c r="B3" s="1387"/>
      <c r="C3" s="1387"/>
      <c r="D3" s="1387"/>
      <c r="E3" s="1387"/>
    </row>
    <row r="5" spans="1:5" ht="15.75" x14ac:dyDescent="0.2">
      <c r="A5" s="1388" t="s">
        <v>988</v>
      </c>
      <c r="B5" s="1388"/>
      <c r="C5" s="1388"/>
      <c r="D5" s="1388"/>
      <c r="E5" s="1388"/>
    </row>
    <row r="6" spans="1:5" ht="12.75" customHeight="1" x14ac:dyDescent="0.2">
      <c r="A6" s="844"/>
      <c r="B6" s="844"/>
      <c r="C6" s="844"/>
      <c r="D6" s="844"/>
      <c r="E6" s="844"/>
    </row>
    <row r="7" spans="1:5" ht="12.75" customHeight="1" thickBot="1" x14ac:dyDescent="0.25">
      <c r="E7" s="839" t="s">
        <v>33</v>
      </c>
    </row>
    <row r="8" spans="1:5" ht="12.75" customHeight="1" thickBot="1" x14ac:dyDescent="0.25">
      <c r="A8" s="57" t="s">
        <v>34</v>
      </c>
      <c r="B8" s="846" t="s">
        <v>917</v>
      </c>
      <c r="C8" s="718" t="s">
        <v>918</v>
      </c>
      <c r="D8" s="718" t="s">
        <v>35</v>
      </c>
      <c r="E8" s="847" t="s">
        <v>36</v>
      </c>
    </row>
    <row r="9" spans="1:5" ht="12.75" customHeight="1" x14ac:dyDescent="0.2">
      <c r="A9" s="848" t="s">
        <v>986</v>
      </c>
      <c r="B9" s="849">
        <v>0</v>
      </c>
      <c r="C9" s="850">
        <v>5180.54</v>
      </c>
      <c r="D9" s="850">
        <v>5180.54</v>
      </c>
      <c r="E9" s="31">
        <f>D9/C9</f>
        <v>1</v>
      </c>
    </row>
    <row r="10" spans="1:5" ht="12.75" customHeight="1" x14ac:dyDescent="0.2">
      <c r="A10" s="851" t="s">
        <v>952</v>
      </c>
      <c r="B10" s="32">
        <v>2000</v>
      </c>
      <c r="C10" s="33">
        <v>2000</v>
      </c>
      <c r="D10" s="33">
        <v>2000</v>
      </c>
      <c r="E10" s="31">
        <f>D10/C10</f>
        <v>1</v>
      </c>
    </row>
    <row r="11" spans="1:5" ht="12.75" customHeight="1" thickBot="1" x14ac:dyDescent="0.25">
      <c r="A11" s="852" t="s">
        <v>37</v>
      </c>
      <c r="B11" s="853">
        <v>0</v>
      </c>
      <c r="C11" s="854">
        <v>0</v>
      </c>
      <c r="D11" s="854">
        <v>0.35028999999999999</v>
      </c>
      <c r="E11" s="855" t="s">
        <v>38</v>
      </c>
    </row>
    <row r="12" spans="1:5" ht="12.75" customHeight="1" thickBot="1" x14ac:dyDescent="0.25">
      <c r="A12" s="856" t="s">
        <v>987</v>
      </c>
      <c r="B12" s="500">
        <f>SUM(B9:B11)</f>
        <v>2000</v>
      </c>
      <c r="C12" s="501">
        <f>SUM(C9:C11)</f>
        <v>7180.54</v>
      </c>
      <c r="D12" s="502">
        <f>SUM(D9:D11)</f>
        <v>7180.8902900000003</v>
      </c>
      <c r="E12" s="503">
        <f>D12/C12</f>
        <v>1.0000487832391436</v>
      </c>
    </row>
    <row r="13" spans="1:5" x14ac:dyDescent="0.2">
      <c r="A13" s="857"/>
      <c r="B13" s="858"/>
      <c r="C13" s="858"/>
      <c r="D13" s="858"/>
      <c r="E13" s="859"/>
    </row>
    <row r="14" spans="1:5" x14ac:dyDescent="0.2">
      <c r="A14" s="857"/>
      <c r="B14" s="858"/>
      <c r="C14" s="858"/>
      <c r="D14" s="858"/>
      <c r="E14" s="859"/>
    </row>
    <row r="15" spans="1:5" ht="15.75" x14ac:dyDescent="0.2">
      <c r="A15" s="1388" t="s">
        <v>995</v>
      </c>
      <c r="B15" s="1388"/>
      <c r="C15" s="1388"/>
      <c r="D15" s="1388"/>
      <c r="E15" s="1388"/>
    </row>
    <row r="16" spans="1:5" ht="12.75" customHeight="1" x14ac:dyDescent="0.2">
      <c r="A16" s="844"/>
      <c r="B16" s="844"/>
      <c r="C16" s="844"/>
      <c r="D16" s="844"/>
      <c r="E16" s="844"/>
    </row>
    <row r="17" spans="1:8" ht="12.75" customHeight="1" thickBot="1" x14ac:dyDescent="0.25">
      <c r="A17" s="844"/>
      <c r="B17" s="844"/>
      <c r="C17" s="844"/>
      <c r="D17" s="844"/>
      <c r="E17" s="839" t="s">
        <v>33</v>
      </c>
    </row>
    <row r="18" spans="1:8" ht="12.75" customHeight="1" thickBot="1" x14ac:dyDescent="0.25">
      <c r="A18" s="57" t="s">
        <v>34</v>
      </c>
      <c r="B18" s="846" t="s">
        <v>917</v>
      </c>
      <c r="C18" s="718" t="s">
        <v>918</v>
      </c>
      <c r="D18" s="718" t="s">
        <v>35</v>
      </c>
      <c r="E18" s="847" t="s">
        <v>36</v>
      </c>
    </row>
    <row r="19" spans="1:8" ht="12.75" customHeight="1" x14ac:dyDescent="0.2">
      <c r="A19" s="851" t="s">
        <v>173</v>
      </c>
      <c r="B19" s="32">
        <v>2000</v>
      </c>
      <c r="C19" s="33">
        <v>3369.2</v>
      </c>
      <c r="D19" s="494">
        <v>0</v>
      </c>
      <c r="E19" s="495">
        <f>D19/C19</f>
        <v>0</v>
      </c>
    </row>
    <row r="20" spans="1:8" ht="12.75" customHeight="1" x14ac:dyDescent="0.2">
      <c r="A20" s="851" t="s">
        <v>174</v>
      </c>
      <c r="B20" s="496">
        <v>0</v>
      </c>
      <c r="C20" s="497">
        <v>2502.65</v>
      </c>
      <c r="D20" s="498">
        <v>2502.6480000000001</v>
      </c>
      <c r="E20" s="495">
        <f>D20/C20</f>
        <v>0.99999920084710214</v>
      </c>
    </row>
    <row r="21" spans="1:8" ht="12.75" customHeight="1" x14ac:dyDescent="0.2">
      <c r="A21" s="851" t="s">
        <v>989</v>
      </c>
      <c r="B21" s="496">
        <v>0</v>
      </c>
      <c r="C21" s="497">
        <v>1000</v>
      </c>
      <c r="D21" s="498">
        <v>0</v>
      </c>
      <c r="E21" s="495">
        <f>D21/C21</f>
        <v>0</v>
      </c>
    </row>
    <row r="22" spans="1:8" ht="12.75" customHeight="1" thickBot="1" x14ac:dyDescent="0.25">
      <c r="A22" s="851" t="s">
        <v>990</v>
      </c>
      <c r="B22" s="32">
        <v>0</v>
      </c>
      <c r="C22" s="33">
        <v>308.69</v>
      </c>
      <c r="D22" s="494">
        <v>308.68599999999998</v>
      </c>
      <c r="E22" s="495">
        <f>D22/C22</f>
        <v>0.99998704201626221</v>
      </c>
    </row>
    <row r="23" spans="1:8" ht="12.75" customHeight="1" thickBot="1" x14ac:dyDescent="0.25">
      <c r="A23" s="856" t="s">
        <v>1211</v>
      </c>
      <c r="B23" s="500">
        <f>SUM(B19:B22)</f>
        <v>2000</v>
      </c>
      <c r="C23" s="501">
        <f>SUM(C19:C22)</f>
        <v>7180.54</v>
      </c>
      <c r="D23" s="502">
        <f>SUM(D19:D22)</f>
        <v>2811.3340000000003</v>
      </c>
      <c r="E23" s="503">
        <f>D23/C23</f>
        <v>0.39152125049091019</v>
      </c>
    </row>
    <row r="24" spans="1:8" x14ac:dyDescent="0.2">
      <c r="A24" s="865"/>
      <c r="B24" s="866"/>
      <c r="C24" s="866"/>
      <c r="D24" s="866"/>
      <c r="E24" s="867"/>
    </row>
    <row r="25" spans="1:8" x14ac:dyDescent="0.2">
      <c r="A25" s="865"/>
      <c r="B25" s="866"/>
      <c r="C25" s="866"/>
      <c r="D25" s="866"/>
      <c r="E25" s="867"/>
    </row>
    <row r="26" spans="1:8" ht="15.75" x14ac:dyDescent="0.2">
      <c r="A26" s="1388" t="s">
        <v>994</v>
      </c>
      <c r="B26" s="1388"/>
      <c r="C26" s="1388"/>
      <c r="D26" s="1388"/>
      <c r="E26" s="1388"/>
    </row>
    <row r="27" spans="1:8" ht="12.75" customHeight="1" x14ac:dyDescent="0.2">
      <c r="A27" s="865"/>
      <c r="B27" s="866"/>
      <c r="C27" s="866"/>
      <c r="D27" s="866"/>
      <c r="E27" s="867"/>
    </row>
    <row r="28" spans="1:8" ht="12.75" customHeight="1" thickBot="1" x14ac:dyDescent="0.25">
      <c r="B28" s="868"/>
      <c r="C28" s="868"/>
      <c r="D28" s="868"/>
      <c r="E28" s="839" t="s">
        <v>33</v>
      </c>
    </row>
    <row r="29" spans="1:8" ht="34.5" thickBot="1" x14ac:dyDescent="0.25">
      <c r="A29" s="57" t="s">
        <v>39</v>
      </c>
      <c r="B29" s="58" t="s">
        <v>948</v>
      </c>
      <c r="C29" s="59" t="s">
        <v>949</v>
      </c>
      <c r="D29" s="60" t="s">
        <v>992</v>
      </c>
      <c r="E29" s="61" t="s">
        <v>40</v>
      </c>
    </row>
    <row r="30" spans="1:8" ht="18" customHeight="1" thickBot="1" x14ac:dyDescent="0.25">
      <c r="A30" s="346" t="s">
        <v>993</v>
      </c>
      <c r="B30" s="347">
        <f>D12</f>
        <v>7180.8902900000003</v>
      </c>
      <c r="C30" s="348">
        <f>D23</f>
        <v>2811.3340000000003</v>
      </c>
      <c r="D30" s="348">
        <f>+D12-D23</f>
        <v>4369.5562900000004</v>
      </c>
      <c r="E30" s="62" t="s">
        <v>203</v>
      </c>
      <c r="G30" s="982"/>
      <c r="H30" s="984"/>
    </row>
    <row r="31" spans="1:8" x14ac:dyDescent="0.2">
      <c r="E31" s="843"/>
    </row>
    <row r="32" spans="1:8" ht="42" customHeight="1" x14ac:dyDescent="0.2">
      <c r="A32" s="1354" t="s">
        <v>991</v>
      </c>
      <c r="B32" s="1389"/>
      <c r="C32" s="1389"/>
      <c r="D32" s="1389"/>
      <c r="E32" s="1389"/>
    </row>
    <row r="33" spans="1:5" ht="12.75" customHeight="1" x14ac:dyDescent="0.2">
      <c r="A33" s="123"/>
      <c r="B33" s="123"/>
      <c r="C33" s="123"/>
      <c r="D33" s="123"/>
      <c r="E33" s="123"/>
    </row>
    <row r="34" spans="1:5" ht="12.75" customHeight="1" x14ac:dyDescent="0.2">
      <c r="A34" s="123"/>
      <c r="B34" s="123"/>
      <c r="C34" s="123"/>
      <c r="D34" s="123"/>
      <c r="E34" s="123"/>
    </row>
    <row r="35" spans="1:5" ht="12.75" customHeight="1" x14ac:dyDescent="0.2">
      <c r="A35" s="123"/>
      <c r="B35" s="123"/>
      <c r="C35" s="123"/>
      <c r="D35" s="123"/>
      <c r="E35" s="123"/>
    </row>
    <row r="36" spans="1:5" ht="12.75" customHeight="1" x14ac:dyDescent="0.2"/>
    <row r="37" spans="1:5" ht="12.75" customHeight="1" x14ac:dyDescent="0.2"/>
  </sheetData>
  <mergeCells count="6">
    <mergeCell ref="A32:E32"/>
    <mergeCell ref="D1:E1"/>
    <mergeCell ref="A3:E3"/>
    <mergeCell ref="A5:E5"/>
    <mergeCell ref="A15:E15"/>
    <mergeCell ref="A26:E26"/>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0F80F-172E-4435-8338-94101E1E8471}">
  <sheetPr>
    <tabColor theme="4" tint="0.59999389629810485"/>
  </sheetPr>
  <dimension ref="A1:E37"/>
  <sheetViews>
    <sheetView workbookViewId="0">
      <selection activeCell="J18" sqref="J18"/>
    </sheetView>
  </sheetViews>
  <sheetFormatPr defaultColWidth="9.140625" defaultRowHeight="12.75" x14ac:dyDescent="0.2"/>
  <cols>
    <col min="1" max="1" width="44" style="14" customWidth="1"/>
    <col min="2" max="4" width="10.5703125" style="14" customWidth="1"/>
    <col min="5" max="16384" width="9.140625" style="14"/>
  </cols>
  <sheetData>
    <row r="1" spans="1:5" x14ac:dyDescent="0.2">
      <c r="D1" s="1355">
        <v>14</v>
      </c>
      <c r="E1" s="1355"/>
    </row>
    <row r="3" spans="1:5" ht="18" x14ac:dyDescent="0.25">
      <c r="A3" s="1356" t="s">
        <v>636</v>
      </c>
      <c r="B3" s="1356"/>
      <c r="C3" s="1356"/>
      <c r="D3" s="1356"/>
      <c r="E3" s="1356"/>
    </row>
    <row r="5" spans="1:5" ht="15.75" x14ac:dyDescent="0.25">
      <c r="A5" s="1357" t="s">
        <v>1065</v>
      </c>
      <c r="B5" s="1357"/>
      <c r="C5" s="1357"/>
      <c r="D5" s="1357"/>
      <c r="E5" s="1357"/>
    </row>
    <row r="6" spans="1:5" ht="12.75" customHeight="1" x14ac:dyDescent="0.25">
      <c r="A6" s="23"/>
      <c r="B6" s="23"/>
      <c r="C6" s="23"/>
      <c r="D6" s="23"/>
      <c r="E6" s="23"/>
    </row>
    <row r="7" spans="1:5" ht="12.75" customHeight="1" thickBot="1" x14ac:dyDescent="0.25">
      <c r="E7" s="24" t="s">
        <v>33</v>
      </c>
    </row>
    <row r="8" spans="1:5" ht="12.75" customHeight="1" thickBot="1" x14ac:dyDescent="0.25">
      <c r="A8" s="25" t="s">
        <v>34</v>
      </c>
      <c r="B8" s="26" t="s">
        <v>917</v>
      </c>
      <c r="C8" s="27" t="s">
        <v>918</v>
      </c>
      <c r="D8" s="27" t="s">
        <v>35</v>
      </c>
      <c r="E8" s="28" t="s">
        <v>36</v>
      </c>
    </row>
    <row r="9" spans="1:5" ht="12.75" customHeight="1" x14ac:dyDescent="0.2">
      <c r="A9" s="45" t="s">
        <v>1063</v>
      </c>
      <c r="B9" s="125">
        <v>0</v>
      </c>
      <c r="C9" s="46">
        <v>902241.86747000006</v>
      </c>
      <c r="D9" s="128">
        <f>C9</f>
        <v>902241.86747000006</v>
      </c>
      <c r="E9" s="65">
        <f>D9/C9</f>
        <v>1</v>
      </c>
    </row>
    <row r="10" spans="1:5" ht="12.75" customHeight="1" x14ac:dyDescent="0.2">
      <c r="A10" s="45" t="s">
        <v>952</v>
      </c>
      <c r="B10" s="126">
        <v>0</v>
      </c>
      <c r="C10" s="127">
        <v>0</v>
      </c>
      <c r="D10" s="129">
        <v>0</v>
      </c>
      <c r="E10" s="66" t="s">
        <v>38</v>
      </c>
    </row>
    <row r="11" spans="1:5" ht="12.75" customHeight="1" thickBot="1" x14ac:dyDescent="0.25">
      <c r="A11" s="45" t="s">
        <v>37</v>
      </c>
      <c r="B11" s="125">
        <v>0</v>
      </c>
      <c r="C11" s="46">
        <v>0</v>
      </c>
      <c r="D11" s="128">
        <v>45793.432359999999</v>
      </c>
      <c r="E11" s="66" t="s">
        <v>38</v>
      </c>
    </row>
    <row r="12" spans="1:5" ht="12.75" customHeight="1" thickBot="1" x14ac:dyDescent="0.25">
      <c r="A12" s="38" t="s">
        <v>1064</v>
      </c>
      <c r="B12" s="52">
        <f>SUM(B9:B11)</f>
        <v>0</v>
      </c>
      <c r="C12" s="64">
        <f>SUM(C9:C11)</f>
        <v>902241.86747000006</v>
      </c>
      <c r="D12" s="40">
        <f>SUM(D9:D11)</f>
        <v>948035.29983000003</v>
      </c>
      <c r="E12" s="42">
        <f>D12/C12</f>
        <v>1.050755162236497</v>
      </c>
    </row>
    <row r="13" spans="1:5" x14ac:dyDescent="0.2">
      <c r="A13" s="15"/>
      <c r="B13" s="43"/>
      <c r="C13" s="43"/>
      <c r="D13" s="43"/>
      <c r="E13" s="16"/>
    </row>
    <row r="14" spans="1:5" x14ac:dyDescent="0.2">
      <c r="A14" s="15"/>
      <c r="B14" s="43"/>
      <c r="C14" s="43"/>
      <c r="D14" s="43"/>
      <c r="E14" s="16"/>
    </row>
    <row r="15" spans="1:5" ht="15.75" x14ac:dyDescent="0.25">
      <c r="A15" s="1357" t="s">
        <v>1212</v>
      </c>
      <c r="B15" s="1357"/>
      <c r="C15" s="1357"/>
      <c r="D15" s="1357"/>
      <c r="E15" s="1357"/>
    </row>
    <row r="16" spans="1:5" ht="12.75" customHeight="1" x14ac:dyDescent="0.25">
      <c r="A16" s="23"/>
      <c r="B16" s="23"/>
      <c r="C16" s="23"/>
      <c r="D16" s="23"/>
      <c r="E16" s="23"/>
    </row>
    <row r="17" spans="1:5" ht="12.75" customHeight="1" thickBot="1" x14ac:dyDescent="0.3">
      <c r="A17" s="23"/>
      <c r="B17" s="23"/>
      <c r="C17" s="23"/>
      <c r="D17" s="23"/>
      <c r="E17" s="24" t="s">
        <v>33</v>
      </c>
    </row>
    <row r="18" spans="1:5" ht="12.75" customHeight="1" thickBot="1" x14ac:dyDescent="0.25">
      <c r="A18" s="25" t="s">
        <v>34</v>
      </c>
      <c r="B18" s="26" t="s">
        <v>917</v>
      </c>
      <c r="C18" s="27" t="s">
        <v>918</v>
      </c>
      <c r="D18" s="27" t="s">
        <v>35</v>
      </c>
      <c r="E18" s="28" t="s">
        <v>36</v>
      </c>
    </row>
    <row r="19" spans="1:5" ht="12.75" customHeight="1" x14ac:dyDescent="0.2">
      <c r="A19" s="45" t="s">
        <v>1071</v>
      </c>
      <c r="B19" s="125">
        <v>0</v>
      </c>
      <c r="C19" s="46">
        <v>239622.91949999999</v>
      </c>
      <c r="D19" s="128">
        <v>127218.08276</v>
      </c>
      <c r="E19" s="65">
        <f>D19/C19</f>
        <v>0.53090949323818759</v>
      </c>
    </row>
    <row r="20" spans="1:5" ht="12.75" customHeight="1" x14ac:dyDescent="0.2">
      <c r="A20" s="45" t="s">
        <v>1068</v>
      </c>
      <c r="B20" s="125">
        <v>0</v>
      </c>
      <c r="C20" s="46">
        <v>239869.33356999999</v>
      </c>
      <c r="D20" s="128">
        <v>0</v>
      </c>
      <c r="E20" s="47">
        <f>D20/C20</f>
        <v>0</v>
      </c>
    </row>
    <row r="21" spans="1:5" ht="12.75" customHeight="1" x14ac:dyDescent="0.2">
      <c r="A21" s="45" t="s">
        <v>1070</v>
      </c>
      <c r="B21" s="125">
        <v>0</v>
      </c>
      <c r="C21" s="46">
        <v>341129.15282999998</v>
      </c>
      <c r="D21" s="128">
        <v>68225.831149999998</v>
      </c>
      <c r="E21" s="47">
        <f t="shared" ref="E21:E22" si="0">D21/C21</f>
        <v>0.20000000171196158</v>
      </c>
    </row>
    <row r="22" spans="1:5" ht="24" customHeight="1" thickBot="1" x14ac:dyDescent="0.25">
      <c r="A22" s="507" t="s">
        <v>803</v>
      </c>
      <c r="B22" s="32">
        <v>0</v>
      </c>
      <c r="C22" s="33">
        <v>81620.461569999999</v>
      </c>
      <c r="D22" s="494">
        <v>0</v>
      </c>
      <c r="E22" s="31">
        <f t="shared" si="0"/>
        <v>0</v>
      </c>
    </row>
    <row r="23" spans="1:5" ht="12.75" customHeight="1" thickBot="1" x14ac:dyDescent="0.25">
      <c r="A23" s="38" t="s">
        <v>1069</v>
      </c>
      <c r="B23" s="52">
        <f>SUM(B19:B20)</f>
        <v>0</v>
      </c>
      <c r="C23" s="64">
        <f>SUM(C19:C22)</f>
        <v>902241.86746999994</v>
      </c>
      <c r="D23" s="40">
        <f>SUM(D19:D22)</f>
        <v>195443.91391</v>
      </c>
      <c r="E23" s="42">
        <f>D23/C23</f>
        <v>0.21662031097941553</v>
      </c>
    </row>
    <row r="24" spans="1:5" x14ac:dyDescent="0.2">
      <c r="A24" s="53"/>
      <c r="B24" s="54"/>
      <c r="C24" s="54"/>
      <c r="D24" s="54"/>
      <c r="E24" s="55"/>
    </row>
    <row r="25" spans="1:5" x14ac:dyDescent="0.2">
      <c r="A25" s="53"/>
      <c r="B25" s="54"/>
      <c r="C25" s="54"/>
      <c r="D25" s="54"/>
      <c r="E25" s="55"/>
    </row>
    <row r="26" spans="1:5" ht="15.75" x14ac:dyDescent="0.25">
      <c r="A26" s="1357" t="s">
        <v>1213</v>
      </c>
      <c r="B26" s="1357"/>
      <c r="C26" s="1357"/>
      <c r="D26" s="1357"/>
      <c r="E26" s="1357"/>
    </row>
    <row r="27" spans="1:5" ht="12.75" customHeight="1" x14ac:dyDescent="0.2">
      <c r="A27" s="53"/>
      <c r="B27" s="54"/>
      <c r="C27" s="54"/>
      <c r="D27" s="54"/>
      <c r="E27" s="55"/>
    </row>
    <row r="28" spans="1:5" ht="12.75" customHeight="1" thickBot="1" x14ac:dyDescent="0.25">
      <c r="B28" s="56"/>
      <c r="C28" s="56"/>
      <c r="D28" s="56"/>
      <c r="E28" s="24" t="s">
        <v>33</v>
      </c>
    </row>
    <row r="29" spans="1:5" ht="37.5" customHeight="1" thickBot="1" x14ac:dyDescent="0.25">
      <c r="A29" s="908" t="s">
        <v>39</v>
      </c>
      <c r="B29" s="58" t="s">
        <v>948</v>
      </c>
      <c r="C29" s="59" t="s">
        <v>949</v>
      </c>
      <c r="D29" s="60" t="s">
        <v>1066</v>
      </c>
      <c r="E29" s="61" t="s">
        <v>40</v>
      </c>
    </row>
    <row r="30" spans="1:5" s="349" customFormat="1" ht="15" customHeight="1" thickBot="1" x14ac:dyDescent="0.25">
      <c r="A30" s="909" t="s">
        <v>1067</v>
      </c>
      <c r="B30" s="910">
        <f>D12</f>
        <v>948035.29983000003</v>
      </c>
      <c r="C30" s="911">
        <f>D23</f>
        <v>195443.91391</v>
      </c>
      <c r="D30" s="911">
        <f>+D12-D23</f>
        <v>752591.38592000003</v>
      </c>
      <c r="E30" s="912" t="s">
        <v>203</v>
      </c>
    </row>
    <row r="31" spans="1:5" x14ac:dyDescent="0.2">
      <c r="E31" s="63"/>
    </row>
    <row r="32" spans="1:5" ht="29.25" customHeight="1" x14ac:dyDescent="0.2">
      <c r="A32" s="1354" t="s">
        <v>1072</v>
      </c>
      <c r="B32" s="1389"/>
      <c r="C32" s="1389"/>
      <c r="D32" s="1389"/>
      <c r="E32" s="1389"/>
    </row>
    <row r="33" spans="1:5" ht="15" customHeight="1" x14ac:dyDescent="0.2">
      <c r="A33" s="124"/>
      <c r="B33" s="124"/>
      <c r="C33" s="124"/>
      <c r="D33" s="124"/>
      <c r="E33" s="124"/>
    </row>
    <row r="34" spans="1:5" ht="12.75" customHeight="1" x14ac:dyDescent="0.2">
      <c r="A34" s="508"/>
      <c r="B34" s="508"/>
      <c r="C34" s="508"/>
      <c r="D34" s="508"/>
      <c r="E34" s="508"/>
    </row>
    <row r="35" spans="1:5" ht="12.75" customHeight="1" x14ac:dyDescent="0.2">
      <c r="A35" s="124"/>
      <c r="B35" s="124"/>
      <c r="C35" s="124"/>
      <c r="D35" s="124"/>
      <c r="E35" s="124"/>
    </row>
    <row r="36" spans="1:5" ht="12.75" customHeight="1" x14ac:dyDescent="0.2"/>
    <row r="37" spans="1:5" ht="12.75" customHeight="1" x14ac:dyDescent="0.2"/>
  </sheetData>
  <mergeCells count="6">
    <mergeCell ref="A32:E32"/>
    <mergeCell ref="D1:E1"/>
    <mergeCell ref="A3:E3"/>
    <mergeCell ref="A5:E5"/>
    <mergeCell ref="A15:E15"/>
    <mergeCell ref="A26:E26"/>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A156C-0DB7-4E52-A022-EED74CFAE8C8}">
  <sheetPr>
    <tabColor theme="4" tint="0.59999389629810485"/>
  </sheetPr>
  <dimension ref="A1:O105"/>
  <sheetViews>
    <sheetView topLeftCell="A60" zoomScaleNormal="100" zoomScaleSheetLayoutView="100" workbookViewId="0">
      <selection activeCell="M100" sqref="M100"/>
    </sheetView>
  </sheetViews>
  <sheetFormatPr defaultRowHeight="12.75" x14ac:dyDescent="0.2"/>
  <cols>
    <col min="1" max="1" width="4.28515625" style="672" customWidth="1"/>
    <col min="2" max="2" width="9.140625" style="672"/>
    <col min="3" max="3" width="16.42578125" style="672" customWidth="1"/>
    <col min="4" max="4" width="6.5703125" style="672" bestFit="1" customWidth="1"/>
    <col min="5" max="5" width="4.7109375" style="672" bestFit="1" customWidth="1"/>
    <col min="6" max="6" width="17.42578125" style="673" customWidth="1"/>
    <col min="7" max="7" width="17" style="672" customWidth="1"/>
    <col min="8" max="8" width="14.85546875" style="672" customWidth="1"/>
    <col min="9" max="9" width="11.28515625" style="675" bestFit="1" customWidth="1"/>
    <col min="10" max="10" width="16.28515625" style="672" customWidth="1"/>
    <col min="11" max="16384" width="9.140625" style="672"/>
  </cols>
  <sheetData>
    <row r="1" spans="1:15" s="1176" customFormat="1" x14ac:dyDescent="0.2">
      <c r="A1" s="1174"/>
      <c r="B1" s="1174"/>
      <c r="C1" s="1174"/>
      <c r="D1" s="1174"/>
      <c r="E1" s="1174"/>
      <c r="F1" s="1175"/>
      <c r="G1" s="1392" t="s">
        <v>1510</v>
      </c>
      <c r="H1" s="1392"/>
      <c r="J1" s="1174"/>
      <c r="K1" s="1174"/>
      <c r="L1" s="1174"/>
      <c r="M1" s="1174"/>
      <c r="N1" s="1174"/>
      <c r="O1" s="1174"/>
    </row>
    <row r="2" spans="1:15" s="1176" customFormat="1" ht="33" customHeight="1" x14ac:dyDescent="0.2">
      <c r="A2" s="1393" t="s">
        <v>924</v>
      </c>
      <c r="B2" s="1393"/>
      <c r="C2" s="1393"/>
      <c r="D2" s="1393"/>
      <c r="E2" s="1393"/>
      <c r="F2" s="1393"/>
      <c r="G2" s="1393"/>
      <c r="H2" s="1393"/>
      <c r="J2" s="1174"/>
      <c r="K2" s="1174"/>
      <c r="L2" s="1174"/>
      <c r="M2" s="1174"/>
      <c r="N2" s="1174"/>
      <c r="O2" s="1174"/>
    </row>
    <row r="3" spans="1:15" s="1174" customFormat="1" thickBot="1" x14ac:dyDescent="0.25">
      <c r="A3" s="1394"/>
      <c r="B3" s="1394"/>
      <c r="C3" s="1394"/>
      <c r="D3" s="1394"/>
      <c r="E3" s="1394"/>
      <c r="F3" s="1394"/>
      <c r="G3" s="1394"/>
      <c r="H3" s="1394"/>
      <c r="I3" s="1176"/>
    </row>
    <row r="4" spans="1:15" s="1174" customFormat="1" ht="19.5" customHeight="1" thickBot="1" x14ac:dyDescent="0.25">
      <c r="A4" s="161" t="s">
        <v>515</v>
      </c>
      <c r="B4" s="1395" t="s">
        <v>87</v>
      </c>
      <c r="C4" s="1396"/>
      <c r="D4" s="162" t="s">
        <v>69</v>
      </c>
      <c r="E4" s="163" t="s">
        <v>542</v>
      </c>
      <c r="F4" s="164" t="s">
        <v>516</v>
      </c>
      <c r="G4" s="162" t="s">
        <v>517</v>
      </c>
      <c r="H4" s="165" t="s">
        <v>518</v>
      </c>
      <c r="I4" s="1176"/>
    </row>
    <row r="5" spans="1:15" s="1183" customFormat="1" ht="18" customHeight="1" thickTop="1" x14ac:dyDescent="0.2">
      <c r="A5" s="1177">
        <v>1</v>
      </c>
      <c r="B5" s="1397" t="s">
        <v>77</v>
      </c>
      <c r="C5" s="1398"/>
      <c r="D5" s="1178" t="s">
        <v>89</v>
      </c>
      <c r="E5" s="1179" t="s">
        <v>78</v>
      </c>
      <c r="F5" s="1180">
        <v>204501683.08000001</v>
      </c>
      <c r="G5" s="1180">
        <f>F5</f>
        <v>204501683.08000001</v>
      </c>
      <c r="H5" s="1181">
        <f>F5-G5</f>
        <v>0</v>
      </c>
      <c r="I5" s="1182"/>
    </row>
    <row r="6" spans="1:15" s="1183" customFormat="1" ht="18" customHeight="1" x14ac:dyDescent="0.2">
      <c r="A6" s="1184">
        <v>2</v>
      </c>
      <c r="B6" s="1390" t="s">
        <v>90</v>
      </c>
      <c r="C6" s="1391"/>
      <c r="D6" s="1178" t="s">
        <v>91</v>
      </c>
      <c r="E6" s="1179" t="s">
        <v>78</v>
      </c>
      <c r="F6" s="1180">
        <v>80000</v>
      </c>
      <c r="G6" s="1180">
        <f t="shared" ref="G6:G77" si="0">F6</f>
        <v>80000</v>
      </c>
      <c r="H6" s="1181">
        <f t="shared" ref="H6:H91" si="1">F6-G6</f>
        <v>0</v>
      </c>
      <c r="I6" s="1182"/>
    </row>
    <row r="7" spans="1:15" s="1183" customFormat="1" ht="18" customHeight="1" x14ac:dyDescent="0.2">
      <c r="A7" s="1177">
        <v>3</v>
      </c>
      <c r="B7" s="1390" t="s">
        <v>212</v>
      </c>
      <c r="C7" s="1391"/>
      <c r="D7" s="1185" t="s">
        <v>92</v>
      </c>
      <c r="E7" s="1179" t="s">
        <v>78</v>
      </c>
      <c r="F7" s="1180">
        <v>878424.08</v>
      </c>
      <c r="G7" s="1180">
        <f t="shared" si="0"/>
        <v>878424.08</v>
      </c>
      <c r="H7" s="1181">
        <f t="shared" si="1"/>
        <v>0</v>
      </c>
      <c r="I7" s="1182"/>
    </row>
    <row r="8" spans="1:15" s="1183" customFormat="1" ht="18" customHeight="1" x14ac:dyDescent="0.2">
      <c r="A8" s="1184">
        <v>4</v>
      </c>
      <c r="B8" s="1390" t="s">
        <v>93</v>
      </c>
      <c r="C8" s="1391"/>
      <c r="D8" s="1185" t="s">
        <v>102</v>
      </c>
      <c r="E8" s="1179" t="s">
        <v>78</v>
      </c>
      <c r="F8" s="1180">
        <v>100217546.84</v>
      </c>
      <c r="G8" s="1180">
        <f t="shared" si="0"/>
        <v>100217546.84</v>
      </c>
      <c r="H8" s="1181">
        <f t="shared" si="1"/>
        <v>0</v>
      </c>
      <c r="I8" s="1182"/>
    </row>
    <row r="9" spans="1:15" s="1183" customFormat="1" ht="18" customHeight="1" x14ac:dyDescent="0.2">
      <c r="A9" s="1177">
        <v>5</v>
      </c>
      <c r="B9" s="1390" t="s">
        <v>82</v>
      </c>
      <c r="C9" s="1391"/>
      <c r="D9" s="1185" t="s">
        <v>103</v>
      </c>
      <c r="E9" s="1179" t="s">
        <v>78</v>
      </c>
      <c r="F9" s="1180">
        <v>1267323419.29</v>
      </c>
      <c r="G9" s="1180">
        <f t="shared" si="0"/>
        <v>1267323419.29</v>
      </c>
      <c r="H9" s="1181">
        <f t="shared" si="1"/>
        <v>0</v>
      </c>
      <c r="I9" s="1182"/>
    </row>
    <row r="10" spans="1:15" s="1183" customFormat="1" ht="26.25" customHeight="1" x14ac:dyDescent="0.2">
      <c r="A10" s="1184">
        <v>6</v>
      </c>
      <c r="B10" s="1390" t="s">
        <v>295</v>
      </c>
      <c r="C10" s="1391"/>
      <c r="D10" s="1185" t="s">
        <v>104</v>
      </c>
      <c r="E10" s="1179" t="s">
        <v>78</v>
      </c>
      <c r="F10" s="1180">
        <v>207596208.00999999</v>
      </c>
      <c r="G10" s="1180">
        <f t="shared" si="0"/>
        <v>207596208.00999999</v>
      </c>
      <c r="H10" s="1181">
        <f t="shared" si="1"/>
        <v>0</v>
      </c>
      <c r="I10" s="1182"/>
    </row>
    <row r="11" spans="1:15" s="1183" customFormat="1" ht="18" customHeight="1" x14ac:dyDescent="0.2">
      <c r="A11" s="1177">
        <v>7</v>
      </c>
      <c r="B11" s="1390" t="s">
        <v>105</v>
      </c>
      <c r="C11" s="1391"/>
      <c r="D11" s="1186" t="s">
        <v>106</v>
      </c>
      <c r="E11" s="1179" t="s">
        <v>78</v>
      </c>
      <c r="F11" s="1180">
        <v>75067639.980000004</v>
      </c>
      <c r="G11" s="1180">
        <v>75081983.980000004</v>
      </c>
      <c r="H11" s="1181">
        <f t="shared" si="1"/>
        <v>-14344</v>
      </c>
      <c r="I11" s="1182"/>
    </row>
    <row r="12" spans="1:15" s="1183" customFormat="1" ht="18" customHeight="1" x14ac:dyDescent="0.2">
      <c r="A12" s="1184">
        <v>8</v>
      </c>
      <c r="B12" s="1390" t="s">
        <v>550</v>
      </c>
      <c r="C12" s="1391"/>
      <c r="D12" s="1186" t="s">
        <v>308</v>
      </c>
      <c r="E12" s="1179" t="s">
        <v>78</v>
      </c>
      <c r="F12" s="1180">
        <v>1252875</v>
      </c>
      <c r="G12" s="1180">
        <f t="shared" si="0"/>
        <v>1252875</v>
      </c>
      <c r="H12" s="1181">
        <f t="shared" si="1"/>
        <v>0</v>
      </c>
      <c r="I12" s="1182"/>
    </row>
    <row r="13" spans="1:15" s="1183" customFormat="1" ht="18" customHeight="1" x14ac:dyDescent="0.2">
      <c r="A13" s="1177">
        <v>9</v>
      </c>
      <c r="B13" s="1390" t="s">
        <v>48</v>
      </c>
      <c r="C13" s="1391"/>
      <c r="D13" s="1185" t="s">
        <v>107</v>
      </c>
      <c r="E13" s="1179" t="s">
        <v>78</v>
      </c>
      <c r="F13" s="1180">
        <v>30880393</v>
      </c>
      <c r="G13" s="1180">
        <f t="shared" si="0"/>
        <v>30880393</v>
      </c>
      <c r="H13" s="1181">
        <f t="shared" si="1"/>
        <v>0</v>
      </c>
      <c r="I13" s="1182"/>
    </row>
    <row r="14" spans="1:15" s="1183" customFormat="1" ht="18" customHeight="1" x14ac:dyDescent="0.2">
      <c r="A14" s="1184">
        <v>10</v>
      </c>
      <c r="B14" s="1390" t="s">
        <v>213</v>
      </c>
      <c r="C14" s="1391"/>
      <c r="D14" s="1187" t="s">
        <v>108</v>
      </c>
      <c r="E14" s="1179" t="s">
        <v>78</v>
      </c>
      <c r="F14" s="1180">
        <v>534430</v>
      </c>
      <c r="G14" s="1180">
        <f t="shared" si="0"/>
        <v>534430</v>
      </c>
      <c r="H14" s="1181">
        <f t="shared" si="1"/>
        <v>0</v>
      </c>
      <c r="I14" s="1182"/>
    </row>
    <row r="15" spans="1:15" s="1183" customFormat="1" ht="18" customHeight="1" x14ac:dyDescent="0.2">
      <c r="A15" s="1177">
        <v>11</v>
      </c>
      <c r="B15" s="1399" t="s">
        <v>214</v>
      </c>
      <c r="C15" s="1400"/>
      <c r="D15" s="1178" t="s">
        <v>109</v>
      </c>
      <c r="E15" s="1179" t="s">
        <v>81</v>
      </c>
      <c r="F15" s="1180">
        <v>787710</v>
      </c>
      <c r="G15" s="1180">
        <f t="shared" si="0"/>
        <v>787710</v>
      </c>
      <c r="H15" s="1181">
        <f t="shared" si="1"/>
        <v>0</v>
      </c>
      <c r="I15" s="1182"/>
    </row>
    <row r="16" spans="1:15" s="1183" customFormat="1" ht="18" customHeight="1" x14ac:dyDescent="0.2">
      <c r="A16" s="1184">
        <v>12</v>
      </c>
      <c r="B16" s="1399" t="s">
        <v>215</v>
      </c>
      <c r="C16" s="1400"/>
      <c r="D16" s="1185" t="s">
        <v>110</v>
      </c>
      <c r="E16" s="1188" t="s">
        <v>81</v>
      </c>
      <c r="F16" s="1180">
        <v>2174679772.6100001</v>
      </c>
      <c r="G16" s="1180">
        <f t="shared" si="0"/>
        <v>2174679772.6100001</v>
      </c>
      <c r="H16" s="1181">
        <f t="shared" si="1"/>
        <v>0</v>
      </c>
      <c r="I16" s="1182"/>
    </row>
    <row r="17" spans="1:15" s="1183" customFormat="1" ht="18" customHeight="1" x14ac:dyDescent="0.2">
      <c r="A17" s="1177">
        <v>13</v>
      </c>
      <c r="B17" s="1390" t="s">
        <v>569</v>
      </c>
      <c r="C17" s="1391"/>
      <c r="D17" s="1186" t="s">
        <v>570</v>
      </c>
      <c r="E17" s="1179" t="s">
        <v>81</v>
      </c>
      <c r="F17" s="1180">
        <v>2061482808.28</v>
      </c>
      <c r="G17" s="1180">
        <f t="shared" si="0"/>
        <v>2061482808.28</v>
      </c>
      <c r="H17" s="1181">
        <f t="shared" si="1"/>
        <v>0</v>
      </c>
      <c r="I17" s="1182"/>
    </row>
    <row r="18" spans="1:15" s="1183" customFormat="1" ht="18" customHeight="1" x14ac:dyDescent="0.2">
      <c r="A18" s="1184">
        <v>14</v>
      </c>
      <c r="B18" s="1399" t="s">
        <v>519</v>
      </c>
      <c r="C18" s="1400"/>
      <c r="D18" s="1186" t="s">
        <v>520</v>
      </c>
      <c r="E18" s="1179" t="s">
        <v>81</v>
      </c>
      <c r="F18" s="1180">
        <v>15416689</v>
      </c>
      <c r="G18" s="1180">
        <f t="shared" si="0"/>
        <v>15416689</v>
      </c>
      <c r="H18" s="1181">
        <f t="shared" si="1"/>
        <v>0</v>
      </c>
      <c r="I18" s="1182"/>
    </row>
    <row r="19" spans="1:15" s="1183" customFormat="1" ht="26.25" customHeight="1" x14ac:dyDescent="0.2">
      <c r="A19" s="1177">
        <v>15</v>
      </c>
      <c r="B19" s="1399" t="s">
        <v>216</v>
      </c>
      <c r="C19" s="1400"/>
      <c r="D19" s="1186" t="s">
        <v>111</v>
      </c>
      <c r="E19" s="1179" t="s">
        <v>76</v>
      </c>
      <c r="F19" s="1180">
        <v>2587481428.4499998</v>
      </c>
      <c r="G19" s="1180">
        <f t="shared" si="0"/>
        <v>2587481428.4499998</v>
      </c>
      <c r="H19" s="1181">
        <f t="shared" si="1"/>
        <v>0</v>
      </c>
      <c r="I19" s="1182"/>
    </row>
    <row r="20" spans="1:15" s="1183" customFormat="1" ht="18" customHeight="1" x14ac:dyDescent="0.2">
      <c r="A20" s="1184">
        <v>16</v>
      </c>
      <c r="B20" s="1399" t="s">
        <v>521</v>
      </c>
      <c r="C20" s="1400"/>
      <c r="D20" s="1186" t="s">
        <v>522</v>
      </c>
      <c r="E20" s="1188" t="s">
        <v>81</v>
      </c>
      <c r="F20" s="1180">
        <v>214418299.24000001</v>
      </c>
      <c r="G20" s="1180">
        <f t="shared" si="0"/>
        <v>214418299.24000001</v>
      </c>
      <c r="H20" s="1181">
        <f t="shared" si="1"/>
        <v>0</v>
      </c>
      <c r="I20" s="1182"/>
      <c r="J20" s="1189"/>
      <c r="K20" s="1189"/>
      <c r="L20" s="1189"/>
      <c r="M20" s="1189"/>
      <c r="N20" s="1189"/>
      <c r="O20" s="1189"/>
    </row>
    <row r="21" spans="1:15" s="1183" customFormat="1" ht="18" customHeight="1" x14ac:dyDescent="0.2">
      <c r="A21" s="1177">
        <v>17</v>
      </c>
      <c r="B21" s="1399" t="s">
        <v>55</v>
      </c>
      <c r="C21" s="1400"/>
      <c r="D21" s="1186" t="s">
        <v>56</v>
      </c>
      <c r="E21" s="1188" t="s">
        <v>81</v>
      </c>
      <c r="F21" s="1180">
        <v>62688073.649999999</v>
      </c>
      <c r="G21" s="1180">
        <f t="shared" si="0"/>
        <v>62688073.649999999</v>
      </c>
      <c r="H21" s="1181">
        <f t="shared" si="1"/>
        <v>0</v>
      </c>
      <c r="I21" s="1182"/>
    </row>
    <row r="22" spans="1:15" s="1183" customFormat="1" ht="26.25" customHeight="1" x14ac:dyDescent="0.2">
      <c r="A22" s="1184">
        <v>18</v>
      </c>
      <c r="B22" s="1399" t="s">
        <v>57</v>
      </c>
      <c r="C22" s="1400"/>
      <c r="D22" s="1186" t="s">
        <v>58</v>
      </c>
      <c r="E22" s="1188" t="s">
        <v>81</v>
      </c>
      <c r="F22" s="1180">
        <v>60832</v>
      </c>
      <c r="G22" s="1180">
        <f t="shared" si="0"/>
        <v>60832</v>
      </c>
      <c r="H22" s="1181">
        <f t="shared" si="1"/>
        <v>0</v>
      </c>
      <c r="I22" s="1182"/>
    </row>
    <row r="23" spans="1:15" s="1183" customFormat="1" ht="18" customHeight="1" x14ac:dyDescent="0.2">
      <c r="A23" s="1177">
        <v>19</v>
      </c>
      <c r="B23" s="1399" t="s">
        <v>59</v>
      </c>
      <c r="C23" s="1400"/>
      <c r="D23" s="1186" t="s">
        <v>60</v>
      </c>
      <c r="E23" s="1188" t="s">
        <v>81</v>
      </c>
      <c r="F23" s="1180">
        <v>878424.08</v>
      </c>
      <c r="G23" s="1180">
        <f t="shared" si="0"/>
        <v>878424.08</v>
      </c>
      <c r="H23" s="1181">
        <f t="shared" si="1"/>
        <v>0</v>
      </c>
      <c r="I23" s="1182"/>
    </row>
    <row r="24" spans="1:15" s="1183" customFormat="1" ht="18" customHeight="1" x14ac:dyDescent="0.2">
      <c r="A24" s="1184">
        <v>20</v>
      </c>
      <c r="B24" s="1399" t="s">
        <v>61</v>
      </c>
      <c r="C24" s="1400"/>
      <c r="D24" s="1186" t="s">
        <v>62</v>
      </c>
      <c r="E24" s="1188" t="s">
        <v>81</v>
      </c>
      <c r="F24" s="1180">
        <v>40269868</v>
      </c>
      <c r="G24" s="1180">
        <f t="shared" si="0"/>
        <v>40269868</v>
      </c>
      <c r="H24" s="1181">
        <f t="shared" si="1"/>
        <v>0</v>
      </c>
      <c r="I24" s="1182"/>
    </row>
    <row r="25" spans="1:15" s="1183" customFormat="1" ht="18" customHeight="1" x14ac:dyDescent="0.2">
      <c r="A25" s="1177">
        <v>21</v>
      </c>
      <c r="B25" s="1401" t="s">
        <v>63</v>
      </c>
      <c r="C25" s="1401"/>
      <c r="D25" s="1187" t="s">
        <v>64</v>
      </c>
      <c r="E25" s="1190" t="s">
        <v>81</v>
      </c>
      <c r="F25" s="1180">
        <v>290093295.64999998</v>
      </c>
      <c r="G25" s="1180">
        <f t="shared" si="0"/>
        <v>290093295.64999998</v>
      </c>
      <c r="H25" s="1181">
        <f t="shared" si="1"/>
        <v>0</v>
      </c>
      <c r="I25" s="1182"/>
    </row>
    <row r="26" spans="1:15" s="1183" customFormat="1" ht="26.25" customHeight="1" x14ac:dyDescent="0.2">
      <c r="A26" s="1184">
        <v>22</v>
      </c>
      <c r="B26" s="1401" t="s">
        <v>523</v>
      </c>
      <c r="C26" s="1401"/>
      <c r="D26" s="1187" t="s">
        <v>65</v>
      </c>
      <c r="E26" s="1190" t="s">
        <v>81</v>
      </c>
      <c r="F26" s="1180">
        <v>131624274.93000001</v>
      </c>
      <c r="G26" s="1180">
        <f t="shared" si="0"/>
        <v>131624274.93000001</v>
      </c>
      <c r="H26" s="1181">
        <f t="shared" si="1"/>
        <v>0</v>
      </c>
      <c r="I26" s="1182"/>
    </row>
    <row r="27" spans="1:15" s="1183" customFormat="1" ht="18" customHeight="1" x14ac:dyDescent="0.2">
      <c r="A27" s="1177">
        <v>23</v>
      </c>
      <c r="B27" s="1399" t="s">
        <v>66</v>
      </c>
      <c r="C27" s="1400"/>
      <c r="D27" s="1186" t="s">
        <v>67</v>
      </c>
      <c r="E27" s="1188" t="s">
        <v>81</v>
      </c>
      <c r="F27" s="1180">
        <v>75067639.980000004</v>
      </c>
      <c r="G27" s="1180">
        <f t="shared" si="0"/>
        <v>75067639.980000004</v>
      </c>
      <c r="H27" s="1181">
        <f t="shared" si="1"/>
        <v>0</v>
      </c>
      <c r="I27" s="1182"/>
    </row>
    <row r="28" spans="1:15" s="1183" customFormat="1" ht="17.25" customHeight="1" x14ac:dyDescent="0.2">
      <c r="A28" s="1184">
        <v>24</v>
      </c>
      <c r="B28" s="1390" t="s">
        <v>571</v>
      </c>
      <c r="C28" s="1391"/>
      <c r="D28" s="1186" t="s">
        <v>572</v>
      </c>
      <c r="E28" s="1179" t="s">
        <v>81</v>
      </c>
      <c r="F28" s="1180">
        <v>31776</v>
      </c>
      <c r="G28" s="1180">
        <f t="shared" si="0"/>
        <v>31776</v>
      </c>
      <c r="H28" s="1181">
        <f t="shared" si="1"/>
        <v>0</v>
      </c>
      <c r="I28" s="1182"/>
    </row>
    <row r="29" spans="1:15" s="1183" customFormat="1" ht="18" customHeight="1" x14ac:dyDescent="0.2">
      <c r="A29" s="1177">
        <v>25</v>
      </c>
      <c r="B29" s="1390" t="s">
        <v>112</v>
      </c>
      <c r="C29" s="1391"/>
      <c r="D29" s="1187" t="s">
        <v>113</v>
      </c>
      <c r="E29" s="1179" t="s">
        <v>78</v>
      </c>
      <c r="F29" s="1180">
        <v>3595297.96</v>
      </c>
      <c r="G29" s="1180">
        <f t="shared" si="0"/>
        <v>3595297.96</v>
      </c>
      <c r="H29" s="1181">
        <f t="shared" si="1"/>
        <v>0</v>
      </c>
      <c r="I29" s="1182"/>
    </row>
    <row r="30" spans="1:15" s="1183" customFormat="1" ht="26.25" customHeight="1" x14ac:dyDescent="0.2">
      <c r="A30" s="1184">
        <v>26</v>
      </c>
      <c r="B30" s="1401" t="s">
        <v>524</v>
      </c>
      <c r="C30" s="1401"/>
      <c r="D30" s="1185" t="s">
        <v>306</v>
      </c>
      <c r="E30" s="1188" t="s">
        <v>81</v>
      </c>
      <c r="F30" s="1180">
        <v>492025.47</v>
      </c>
      <c r="G30" s="1180">
        <f t="shared" si="0"/>
        <v>492025.47</v>
      </c>
      <c r="H30" s="1181">
        <f>F30-G30</f>
        <v>0</v>
      </c>
      <c r="I30" s="1182"/>
    </row>
    <row r="31" spans="1:15" s="1183" customFormat="1" ht="26.25" customHeight="1" x14ac:dyDescent="0.2">
      <c r="A31" s="1177">
        <v>27</v>
      </c>
      <c r="B31" s="1399" t="s">
        <v>305</v>
      </c>
      <c r="C31" s="1400"/>
      <c r="D31" s="1187" t="s">
        <v>68</v>
      </c>
      <c r="E31" s="1190" t="s">
        <v>81</v>
      </c>
      <c r="F31" s="1180">
        <f>[1]dokladová!F34</f>
        <v>148888.48000000001</v>
      </c>
      <c r="G31" s="1180">
        <f t="shared" si="0"/>
        <v>148888.48000000001</v>
      </c>
      <c r="H31" s="1181">
        <f>F31-G31</f>
        <v>0</v>
      </c>
      <c r="I31" s="1182"/>
    </row>
    <row r="32" spans="1:15" s="1183" customFormat="1" ht="42" customHeight="1" x14ac:dyDescent="0.2">
      <c r="A32" s="1184">
        <v>28</v>
      </c>
      <c r="B32" s="1399" t="s">
        <v>217</v>
      </c>
      <c r="C32" s="1400"/>
      <c r="D32" s="1186" t="s">
        <v>114</v>
      </c>
      <c r="E32" s="1188" t="s">
        <v>81</v>
      </c>
      <c r="F32" s="1180">
        <v>4969498996.96</v>
      </c>
      <c r="G32" s="1180">
        <f t="shared" si="0"/>
        <v>4969498996.96</v>
      </c>
      <c r="H32" s="1181">
        <f t="shared" si="1"/>
        <v>0</v>
      </c>
      <c r="I32" s="1182"/>
    </row>
    <row r="33" spans="1:15" s="1183" customFormat="1" ht="26.25" customHeight="1" x14ac:dyDescent="0.2">
      <c r="A33" s="1177">
        <v>29</v>
      </c>
      <c r="B33" s="1399" t="s">
        <v>218</v>
      </c>
      <c r="C33" s="1400"/>
      <c r="D33" s="1186" t="s">
        <v>115</v>
      </c>
      <c r="E33" s="1188" t="s">
        <v>81</v>
      </c>
      <c r="F33" s="1180">
        <v>961114891.99000001</v>
      </c>
      <c r="G33" s="1180">
        <f t="shared" si="0"/>
        <v>961114891.99000001</v>
      </c>
      <c r="H33" s="1181">
        <f t="shared" si="1"/>
        <v>0</v>
      </c>
      <c r="I33" s="1182"/>
    </row>
    <row r="34" spans="1:15" s="1183" customFormat="1" ht="18" customHeight="1" x14ac:dyDescent="0.2">
      <c r="A34" s="1184">
        <v>30</v>
      </c>
      <c r="B34" s="1399" t="s">
        <v>219</v>
      </c>
      <c r="C34" s="1400"/>
      <c r="D34" s="1187" t="s">
        <v>116</v>
      </c>
      <c r="E34" s="1188" t="s">
        <v>81</v>
      </c>
      <c r="F34" s="1180">
        <v>2584543.25</v>
      </c>
      <c r="G34" s="1180">
        <f t="shared" si="0"/>
        <v>2584543.25</v>
      </c>
      <c r="H34" s="1181">
        <f t="shared" si="1"/>
        <v>0</v>
      </c>
      <c r="I34" s="1182"/>
    </row>
    <row r="35" spans="1:15" s="1183" customFormat="1" ht="18" customHeight="1" x14ac:dyDescent="0.2">
      <c r="A35" s="1177">
        <v>31</v>
      </c>
      <c r="B35" s="1390" t="s">
        <v>525</v>
      </c>
      <c r="C35" s="1391"/>
      <c r="D35" s="1186" t="s">
        <v>526</v>
      </c>
      <c r="E35" s="1188" t="s">
        <v>78</v>
      </c>
      <c r="F35" s="1180">
        <v>249128.48</v>
      </c>
      <c r="G35" s="1180">
        <f t="shared" si="0"/>
        <v>249128.48</v>
      </c>
      <c r="H35" s="1181">
        <f>F35-G35</f>
        <v>0</v>
      </c>
      <c r="I35" s="1182"/>
      <c r="O35" s="1180"/>
    </row>
    <row r="36" spans="1:15" s="1183" customFormat="1" ht="18" customHeight="1" x14ac:dyDescent="0.2">
      <c r="A36" s="1184">
        <v>32</v>
      </c>
      <c r="B36" s="1399" t="s">
        <v>182</v>
      </c>
      <c r="C36" s="1400"/>
      <c r="D36" s="1185" t="s">
        <v>183</v>
      </c>
      <c r="E36" s="1188" t="s">
        <v>81</v>
      </c>
      <c r="F36" s="1180">
        <v>300</v>
      </c>
      <c r="G36" s="1180">
        <f t="shared" si="0"/>
        <v>300</v>
      </c>
      <c r="H36" s="1181">
        <f t="shared" si="1"/>
        <v>0</v>
      </c>
      <c r="I36" s="1182"/>
    </row>
    <row r="37" spans="1:15" s="1183" customFormat="1" ht="18" customHeight="1" x14ac:dyDescent="0.2">
      <c r="A37" s="1177">
        <v>33</v>
      </c>
      <c r="B37" s="1397" t="s">
        <v>117</v>
      </c>
      <c r="C37" s="1398"/>
      <c r="D37" s="1191" t="s">
        <v>118</v>
      </c>
      <c r="E37" s="1179" t="s">
        <v>78</v>
      </c>
      <c r="F37" s="1192">
        <v>0</v>
      </c>
      <c r="G37" s="1192">
        <f>F37</f>
        <v>0</v>
      </c>
      <c r="H37" s="1193">
        <f>F37-G37</f>
        <v>0</v>
      </c>
      <c r="I37" s="1182"/>
    </row>
    <row r="38" spans="1:15" s="1176" customFormat="1" x14ac:dyDescent="0.2">
      <c r="A38" s="1174"/>
      <c r="B38" s="1174"/>
      <c r="C38" s="1174"/>
      <c r="D38" s="1174"/>
      <c r="E38" s="1174"/>
      <c r="F38" s="1175"/>
      <c r="G38" s="1392" t="s">
        <v>1511</v>
      </c>
      <c r="H38" s="1392"/>
      <c r="J38" s="1174"/>
      <c r="K38" s="1174"/>
      <c r="L38" s="1174"/>
      <c r="M38" s="1174"/>
      <c r="N38" s="1174"/>
      <c r="O38" s="1174"/>
    </row>
    <row r="39" spans="1:15" s="1176" customFormat="1" ht="33" customHeight="1" x14ac:dyDescent="0.2">
      <c r="A39" s="1393" t="s">
        <v>924</v>
      </c>
      <c r="B39" s="1393"/>
      <c r="C39" s="1393"/>
      <c r="D39" s="1393"/>
      <c r="E39" s="1393"/>
      <c r="F39" s="1393"/>
      <c r="G39" s="1393"/>
      <c r="H39" s="1393"/>
      <c r="J39" s="1174"/>
      <c r="K39" s="1174"/>
      <c r="L39" s="1174"/>
      <c r="M39" s="1174"/>
      <c r="N39" s="1174"/>
      <c r="O39" s="1174"/>
    </row>
    <row r="40" spans="1:15" s="1189" customFormat="1" ht="11.25" customHeight="1" x14ac:dyDescent="0.2">
      <c r="A40" s="1194"/>
      <c r="B40" s="1195"/>
      <c r="C40" s="1195"/>
      <c r="D40" s="1196"/>
      <c r="E40" s="1197"/>
      <c r="F40" s="1198"/>
      <c r="G40" s="1198"/>
      <c r="H40" s="1198"/>
      <c r="I40" s="1199"/>
    </row>
    <row r="41" spans="1:15" s="1174" customFormat="1" ht="19.5" customHeight="1" thickBot="1" x14ac:dyDescent="0.25">
      <c r="A41" s="679" t="s">
        <v>515</v>
      </c>
      <c r="B41" s="1402" t="s">
        <v>87</v>
      </c>
      <c r="C41" s="1403"/>
      <c r="D41" s="681" t="s">
        <v>69</v>
      </c>
      <c r="E41" s="680" t="s">
        <v>542</v>
      </c>
      <c r="F41" s="682" t="s">
        <v>516</v>
      </c>
      <c r="G41" s="681" t="s">
        <v>517</v>
      </c>
      <c r="H41" s="683" t="s">
        <v>518</v>
      </c>
      <c r="I41" s="1176"/>
    </row>
    <row r="42" spans="1:15" s="1183" customFormat="1" ht="18" customHeight="1" thickTop="1" x14ac:dyDescent="0.2">
      <c r="A42" s="1184">
        <v>34</v>
      </c>
      <c r="B42" s="1401" t="s">
        <v>119</v>
      </c>
      <c r="C42" s="1401"/>
      <c r="D42" s="1187" t="s">
        <v>120</v>
      </c>
      <c r="E42" s="1190" t="s">
        <v>81</v>
      </c>
      <c r="F42" s="1180">
        <v>18739493.68</v>
      </c>
      <c r="G42" s="1180">
        <f t="shared" si="0"/>
        <v>18739493.68</v>
      </c>
      <c r="H42" s="1181">
        <f t="shared" si="1"/>
        <v>0</v>
      </c>
      <c r="I42" s="1182"/>
    </row>
    <row r="43" spans="1:15" s="1183" customFormat="1" ht="30" customHeight="1" x14ac:dyDescent="0.2">
      <c r="A43" s="1177">
        <v>35</v>
      </c>
      <c r="B43" s="1401" t="s">
        <v>220</v>
      </c>
      <c r="C43" s="1401"/>
      <c r="D43" s="1187" t="s">
        <v>121</v>
      </c>
      <c r="E43" s="1190" t="s">
        <v>81</v>
      </c>
      <c r="F43" s="1180">
        <v>3256378.68</v>
      </c>
      <c r="G43" s="1180">
        <f t="shared" si="0"/>
        <v>3256378.68</v>
      </c>
      <c r="H43" s="1181">
        <f t="shared" si="1"/>
        <v>0</v>
      </c>
      <c r="I43" s="1182"/>
    </row>
    <row r="44" spans="1:15" s="1183" customFormat="1" ht="26.25" customHeight="1" x14ac:dyDescent="0.2">
      <c r="A44" s="1184">
        <v>36</v>
      </c>
      <c r="B44" s="1401" t="s">
        <v>221</v>
      </c>
      <c r="C44" s="1401"/>
      <c r="D44" s="1187" t="s">
        <v>122</v>
      </c>
      <c r="E44" s="1190" t="s">
        <v>81</v>
      </c>
      <c r="F44" s="1180">
        <v>4269280.8499999996</v>
      </c>
      <c r="G44" s="1180">
        <f t="shared" si="0"/>
        <v>4269280.8499999996</v>
      </c>
      <c r="H44" s="1181">
        <f t="shared" si="1"/>
        <v>0</v>
      </c>
      <c r="I44" s="1182"/>
    </row>
    <row r="45" spans="1:15" s="1183" customFormat="1" ht="31.5" customHeight="1" x14ac:dyDescent="0.2">
      <c r="A45" s="1177">
        <v>37</v>
      </c>
      <c r="B45" s="1390" t="s">
        <v>297</v>
      </c>
      <c r="C45" s="1391"/>
      <c r="D45" s="1187" t="s">
        <v>222</v>
      </c>
      <c r="E45" s="1188" t="s">
        <v>81</v>
      </c>
      <c r="F45" s="1180">
        <v>0</v>
      </c>
      <c r="G45" s="1180">
        <f t="shared" si="0"/>
        <v>0</v>
      </c>
      <c r="H45" s="1181">
        <f t="shared" si="1"/>
        <v>0</v>
      </c>
      <c r="I45" s="1182"/>
    </row>
    <row r="46" spans="1:15" s="1183" customFormat="1" ht="18" customHeight="1" x14ac:dyDescent="0.2">
      <c r="A46" s="1184">
        <v>38</v>
      </c>
      <c r="B46" s="1399" t="s">
        <v>123</v>
      </c>
      <c r="C46" s="1400"/>
      <c r="D46" s="1187" t="s">
        <v>124</v>
      </c>
      <c r="E46" s="1188" t="s">
        <v>81</v>
      </c>
      <c r="F46" s="1180">
        <v>170112011.53</v>
      </c>
      <c r="G46" s="1180">
        <f t="shared" si="0"/>
        <v>170112011.53</v>
      </c>
      <c r="H46" s="1181">
        <f t="shared" si="1"/>
        <v>0</v>
      </c>
      <c r="I46" s="1182"/>
    </row>
    <row r="47" spans="1:15" s="1183" customFormat="1" ht="18" customHeight="1" x14ac:dyDescent="0.2">
      <c r="A47" s="1177">
        <v>39</v>
      </c>
      <c r="B47" s="1399" t="s">
        <v>223</v>
      </c>
      <c r="C47" s="1400"/>
      <c r="D47" s="1187" t="s">
        <v>125</v>
      </c>
      <c r="E47" s="1188" t="s">
        <v>81</v>
      </c>
      <c r="F47" s="1180">
        <v>29834688.579999998</v>
      </c>
      <c r="G47" s="1180">
        <f t="shared" si="0"/>
        <v>29834688.579999998</v>
      </c>
      <c r="H47" s="1181">
        <f t="shared" si="1"/>
        <v>0</v>
      </c>
      <c r="I47" s="1182"/>
    </row>
    <row r="48" spans="1:15" s="1183" customFormat="1" ht="18" customHeight="1" x14ac:dyDescent="0.2">
      <c r="A48" s="1184">
        <v>40</v>
      </c>
      <c r="B48" s="1399" t="s">
        <v>224</v>
      </c>
      <c r="C48" s="1400"/>
      <c r="D48" s="1187" t="s">
        <v>126</v>
      </c>
      <c r="E48" s="1188" t="s">
        <v>81</v>
      </c>
      <c r="F48" s="1180">
        <v>16550724</v>
      </c>
      <c r="G48" s="1180">
        <f t="shared" si="0"/>
        <v>16550724</v>
      </c>
      <c r="H48" s="1181">
        <f t="shared" si="1"/>
        <v>0</v>
      </c>
      <c r="I48" s="1182"/>
    </row>
    <row r="49" spans="1:9" s="1183" customFormat="1" ht="28.5" customHeight="1" x14ac:dyDescent="0.2">
      <c r="A49" s="1177">
        <v>41</v>
      </c>
      <c r="B49" s="1399" t="s">
        <v>225</v>
      </c>
      <c r="C49" s="1400"/>
      <c r="D49" s="1186" t="s">
        <v>127</v>
      </c>
      <c r="E49" s="1188" t="s">
        <v>81</v>
      </c>
      <c r="F49" s="1180">
        <v>26117.200000000001</v>
      </c>
      <c r="G49" s="1180">
        <f t="shared" si="0"/>
        <v>26117.200000000001</v>
      </c>
      <c r="H49" s="1181">
        <f t="shared" si="1"/>
        <v>0</v>
      </c>
      <c r="I49" s="1182"/>
    </row>
    <row r="50" spans="1:9" s="1183" customFormat="1" ht="18" customHeight="1" x14ac:dyDescent="0.2">
      <c r="A50" s="1184">
        <v>42</v>
      </c>
      <c r="B50" s="1399" t="s">
        <v>128</v>
      </c>
      <c r="C50" s="1400"/>
      <c r="D50" s="1187" t="s">
        <v>175</v>
      </c>
      <c r="E50" s="1188" t="s">
        <v>81</v>
      </c>
      <c r="F50" s="1180">
        <v>3256</v>
      </c>
      <c r="G50" s="1180">
        <f t="shared" si="0"/>
        <v>3256</v>
      </c>
      <c r="H50" s="1181">
        <f t="shared" si="1"/>
        <v>0</v>
      </c>
      <c r="I50" s="1182"/>
    </row>
    <row r="51" spans="1:9" s="1183" customFormat="1" ht="18" customHeight="1" x14ac:dyDescent="0.2">
      <c r="A51" s="1177">
        <v>43</v>
      </c>
      <c r="B51" s="1399" t="s">
        <v>298</v>
      </c>
      <c r="C51" s="1400"/>
      <c r="D51" s="1187" t="s">
        <v>176</v>
      </c>
      <c r="E51" s="1188" t="s">
        <v>81</v>
      </c>
      <c r="F51" s="1180">
        <v>6542587</v>
      </c>
      <c r="G51" s="1180">
        <f t="shared" si="0"/>
        <v>6542587</v>
      </c>
      <c r="H51" s="1181">
        <f t="shared" si="1"/>
        <v>0</v>
      </c>
      <c r="I51" s="1182"/>
    </row>
    <row r="52" spans="1:9" s="1183" customFormat="1" ht="18" customHeight="1" x14ac:dyDescent="0.2">
      <c r="A52" s="1184">
        <v>44</v>
      </c>
      <c r="B52" s="1399" t="s">
        <v>299</v>
      </c>
      <c r="C52" s="1400"/>
      <c r="D52" s="1187" t="s">
        <v>300</v>
      </c>
      <c r="E52" s="1188" t="s">
        <v>81</v>
      </c>
      <c r="F52" s="1180">
        <v>2863436</v>
      </c>
      <c r="G52" s="1180">
        <f t="shared" si="0"/>
        <v>2863436</v>
      </c>
      <c r="H52" s="1181">
        <f t="shared" si="1"/>
        <v>0</v>
      </c>
      <c r="I52" s="1182"/>
    </row>
    <row r="53" spans="1:9" s="1183" customFormat="1" ht="18" customHeight="1" x14ac:dyDescent="0.2">
      <c r="A53" s="1177">
        <v>45</v>
      </c>
      <c r="B53" s="1390" t="s">
        <v>301</v>
      </c>
      <c r="C53" s="1391"/>
      <c r="D53" s="1187" t="s">
        <v>184</v>
      </c>
      <c r="E53" s="1188" t="s">
        <v>81</v>
      </c>
      <c r="F53" s="1180">
        <v>0</v>
      </c>
      <c r="G53" s="1180">
        <f t="shared" si="0"/>
        <v>0</v>
      </c>
      <c r="H53" s="1181">
        <f t="shared" si="1"/>
        <v>0</v>
      </c>
      <c r="I53" s="1182"/>
    </row>
    <row r="54" spans="1:9" s="1183" customFormat="1" ht="30.75" customHeight="1" x14ac:dyDescent="0.2">
      <c r="A54" s="1184">
        <v>46</v>
      </c>
      <c r="B54" s="1401" t="s">
        <v>336</v>
      </c>
      <c r="C54" s="1401"/>
      <c r="D54" s="1187" t="s">
        <v>177</v>
      </c>
      <c r="E54" s="1190" t="s">
        <v>81</v>
      </c>
      <c r="F54" s="1180">
        <v>1802596</v>
      </c>
      <c r="G54" s="1180">
        <f t="shared" si="0"/>
        <v>1802596</v>
      </c>
      <c r="H54" s="1181">
        <f t="shared" si="1"/>
        <v>0</v>
      </c>
      <c r="I54" s="1182"/>
    </row>
    <row r="55" spans="1:9" s="1183" customFormat="1" ht="18" customHeight="1" x14ac:dyDescent="0.2">
      <c r="A55" s="1177">
        <v>47</v>
      </c>
      <c r="B55" s="1390" t="s">
        <v>178</v>
      </c>
      <c r="C55" s="1391"/>
      <c r="D55" s="1187" t="s">
        <v>179</v>
      </c>
      <c r="E55" s="1188" t="s">
        <v>81</v>
      </c>
      <c r="F55" s="1180">
        <v>338323.87</v>
      </c>
      <c r="G55" s="1180">
        <f t="shared" si="0"/>
        <v>338323.87</v>
      </c>
      <c r="H55" s="1181">
        <f t="shared" si="1"/>
        <v>0</v>
      </c>
      <c r="I55" s="1182"/>
    </row>
    <row r="56" spans="1:9" s="1183" customFormat="1" ht="37.5" customHeight="1" x14ac:dyDescent="0.2">
      <c r="A56" s="1184">
        <v>48</v>
      </c>
      <c r="B56" s="1390" t="s">
        <v>573</v>
      </c>
      <c r="C56" s="1391"/>
      <c r="D56" s="1187" t="s">
        <v>226</v>
      </c>
      <c r="E56" s="1188" t="s">
        <v>81</v>
      </c>
      <c r="F56" s="1180">
        <v>0</v>
      </c>
      <c r="G56" s="1180">
        <f t="shared" si="0"/>
        <v>0</v>
      </c>
      <c r="H56" s="1181">
        <f t="shared" si="1"/>
        <v>0</v>
      </c>
      <c r="I56" s="1182"/>
    </row>
    <row r="57" spans="1:9" s="1183" customFormat="1" ht="26.25" customHeight="1" x14ac:dyDescent="0.2">
      <c r="A57" s="1177">
        <v>49</v>
      </c>
      <c r="B57" s="1399" t="s">
        <v>227</v>
      </c>
      <c r="C57" s="1400"/>
      <c r="D57" s="1187" t="s">
        <v>168</v>
      </c>
      <c r="E57" s="1188" t="s">
        <v>81</v>
      </c>
      <c r="F57" s="1180">
        <v>4620837.8099999996</v>
      </c>
      <c r="G57" s="1180">
        <f t="shared" si="0"/>
        <v>4620837.8099999996</v>
      </c>
      <c r="H57" s="1181">
        <f t="shared" si="1"/>
        <v>0</v>
      </c>
      <c r="I57" s="1182"/>
    </row>
    <row r="58" spans="1:9" s="1183" customFormat="1" ht="36" customHeight="1" x14ac:dyDescent="0.2">
      <c r="A58" s="1184">
        <v>50</v>
      </c>
      <c r="B58" s="1390" t="s">
        <v>228</v>
      </c>
      <c r="C58" s="1391"/>
      <c r="D58" s="1187" t="s">
        <v>169</v>
      </c>
      <c r="E58" s="1188" t="s">
        <v>81</v>
      </c>
      <c r="F58" s="1180">
        <v>211172</v>
      </c>
      <c r="G58" s="1180">
        <f t="shared" si="0"/>
        <v>211172</v>
      </c>
      <c r="H58" s="1181">
        <f t="shared" si="1"/>
        <v>0</v>
      </c>
      <c r="I58" s="1182"/>
    </row>
    <row r="59" spans="1:9" s="1183" customFormat="1" ht="26.25" customHeight="1" x14ac:dyDescent="0.2">
      <c r="A59" s="1177">
        <v>51</v>
      </c>
      <c r="B59" s="1390" t="s">
        <v>229</v>
      </c>
      <c r="C59" s="1391"/>
      <c r="D59" s="1187" t="s">
        <v>170</v>
      </c>
      <c r="E59" s="1188" t="s">
        <v>81</v>
      </c>
      <c r="F59" s="1180">
        <v>0</v>
      </c>
      <c r="G59" s="1180">
        <f t="shared" si="0"/>
        <v>0</v>
      </c>
      <c r="H59" s="1181">
        <f t="shared" si="1"/>
        <v>0</v>
      </c>
      <c r="I59" s="1182"/>
    </row>
    <row r="60" spans="1:9" s="1183" customFormat="1" ht="36.75" customHeight="1" x14ac:dyDescent="0.2">
      <c r="A60" s="1184">
        <v>52</v>
      </c>
      <c r="B60" s="1390" t="s">
        <v>230</v>
      </c>
      <c r="C60" s="1391"/>
      <c r="D60" s="1187" t="s">
        <v>171</v>
      </c>
      <c r="E60" s="1188" t="s">
        <v>81</v>
      </c>
      <c r="F60" s="1180">
        <v>929347.92</v>
      </c>
      <c r="G60" s="1180">
        <f t="shared" si="0"/>
        <v>929347.92</v>
      </c>
      <c r="H60" s="1181">
        <f t="shared" si="1"/>
        <v>0</v>
      </c>
      <c r="I60" s="1182"/>
    </row>
    <row r="61" spans="1:9" s="1183" customFormat="1" ht="26.25" customHeight="1" x14ac:dyDescent="0.2">
      <c r="A61" s="1177">
        <v>53</v>
      </c>
      <c r="B61" s="1390" t="s">
        <v>231</v>
      </c>
      <c r="C61" s="1391"/>
      <c r="D61" s="1187" t="s">
        <v>172</v>
      </c>
      <c r="E61" s="1188" t="s">
        <v>81</v>
      </c>
      <c r="F61" s="1180">
        <v>451044</v>
      </c>
      <c r="G61" s="1180">
        <f t="shared" si="0"/>
        <v>451044</v>
      </c>
      <c r="H61" s="1181">
        <f t="shared" si="1"/>
        <v>0</v>
      </c>
      <c r="I61" s="1182"/>
    </row>
    <row r="62" spans="1:9" s="1183" customFormat="1" ht="36.75" customHeight="1" x14ac:dyDescent="0.2">
      <c r="A62" s="1184">
        <v>54</v>
      </c>
      <c r="B62" s="1390" t="s">
        <v>574</v>
      </c>
      <c r="C62" s="1391"/>
      <c r="D62" s="1187" t="s">
        <v>575</v>
      </c>
      <c r="E62" s="1188" t="s">
        <v>81</v>
      </c>
      <c r="F62" s="1180">
        <f>[1]dokladová!F59</f>
        <v>0</v>
      </c>
      <c r="G62" s="1180">
        <f t="shared" si="0"/>
        <v>0</v>
      </c>
      <c r="H62" s="1181">
        <f t="shared" si="1"/>
        <v>0</v>
      </c>
      <c r="I62" s="1182"/>
    </row>
    <row r="63" spans="1:9" s="1183" customFormat="1" ht="26.25" customHeight="1" x14ac:dyDescent="0.2">
      <c r="A63" s="1177">
        <v>55</v>
      </c>
      <c r="B63" s="1390" t="s">
        <v>232</v>
      </c>
      <c r="C63" s="1391"/>
      <c r="D63" s="1187" t="s">
        <v>14</v>
      </c>
      <c r="E63" s="1188" t="s">
        <v>81</v>
      </c>
      <c r="F63" s="1180">
        <v>1047339995.39</v>
      </c>
      <c r="G63" s="1180">
        <f t="shared" si="0"/>
        <v>1047339995.39</v>
      </c>
      <c r="H63" s="1181">
        <f t="shared" si="1"/>
        <v>0</v>
      </c>
      <c r="I63" s="1182"/>
    </row>
    <row r="64" spans="1:9" s="1183" customFormat="1" ht="26.25" customHeight="1" x14ac:dyDescent="0.2">
      <c r="A64" s="1184">
        <v>56</v>
      </c>
      <c r="B64" s="1390" t="s">
        <v>233</v>
      </c>
      <c r="C64" s="1391"/>
      <c r="D64" s="1187" t="s">
        <v>15</v>
      </c>
      <c r="E64" s="1188" t="s">
        <v>81</v>
      </c>
      <c r="F64" s="1180">
        <v>68364529.280000001</v>
      </c>
      <c r="G64" s="1180">
        <f t="shared" si="0"/>
        <v>68364529.280000001</v>
      </c>
      <c r="H64" s="1181">
        <f t="shared" si="1"/>
        <v>0</v>
      </c>
      <c r="I64" s="1182"/>
    </row>
    <row r="65" spans="1:9" s="1183" customFormat="1" ht="26.25" customHeight="1" x14ac:dyDescent="0.2">
      <c r="A65" s="1177">
        <v>57</v>
      </c>
      <c r="B65" s="1397" t="s">
        <v>337</v>
      </c>
      <c r="C65" s="1398"/>
      <c r="D65" s="1191" t="s">
        <v>330</v>
      </c>
      <c r="E65" s="1179" t="s">
        <v>81</v>
      </c>
      <c r="F65" s="1192">
        <v>77956.77</v>
      </c>
      <c r="G65" s="1192">
        <f t="shared" si="0"/>
        <v>77956.77</v>
      </c>
      <c r="H65" s="1193">
        <f t="shared" si="1"/>
        <v>0</v>
      </c>
      <c r="I65" s="1182"/>
    </row>
    <row r="66" spans="1:9" s="1183" customFormat="1" ht="26.25" customHeight="1" x14ac:dyDescent="0.2">
      <c r="A66" s="1184">
        <v>58</v>
      </c>
      <c r="B66" s="1404" t="s">
        <v>16</v>
      </c>
      <c r="C66" s="1404"/>
      <c r="D66" s="1187" t="s">
        <v>17</v>
      </c>
      <c r="E66" s="1190" t="s">
        <v>81</v>
      </c>
      <c r="F66" s="1180">
        <v>21764.6</v>
      </c>
      <c r="G66" s="1180">
        <f t="shared" si="0"/>
        <v>21764.6</v>
      </c>
      <c r="H66" s="1181">
        <f t="shared" si="1"/>
        <v>0</v>
      </c>
      <c r="I66" s="1182"/>
    </row>
    <row r="67" spans="1:9" s="1183" customFormat="1" ht="18" customHeight="1" x14ac:dyDescent="0.2">
      <c r="A67" s="1184">
        <v>59</v>
      </c>
      <c r="B67" s="1401" t="s">
        <v>234</v>
      </c>
      <c r="C67" s="1401"/>
      <c r="D67" s="1187" t="s">
        <v>180</v>
      </c>
      <c r="E67" s="1190" t="s">
        <v>81</v>
      </c>
      <c r="F67" s="1180">
        <v>3939861.5</v>
      </c>
      <c r="G67" s="1180">
        <f t="shared" si="0"/>
        <v>3939861.5</v>
      </c>
      <c r="H67" s="1181">
        <f t="shared" si="1"/>
        <v>0</v>
      </c>
      <c r="I67" s="1182"/>
    </row>
    <row r="68" spans="1:9" s="1183" customFormat="1" ht="18" customHeight="1" x14ac:dyDescent="0.2">
      <c r="A68" s="1177">
        <v>60</v>
      </c>
      <c r="B68" s="1405" t="s">
        <v>18</v>
      </c>
      <c r="C68" s="1405"/>
      <c r="D68" s="1191" t="s">
        <v>19</v>
      </c>
      <c r="E68" s="1200" t="s">
        <v>81</v>
      </c>
      <c r="F68" s="1192">
        <v>10995658.869999999</v>
      </c>
      <c r="G68" s="1192">
        <f>F68</f>
        <v>10995658.869999999</v>
      </c>
      <c r="H68" s="1193">
        <f>F68-G68</f>
        <v>0</v>
      </c>
      <c r="I68" s="1182"/>
    </row>
    <row r="69" spans="1:9" s="1183" customFormat="1" ht="18" customHeight="1" x14ac:dyDescent="0.2">
      <c r="A69" s="1177">
        <v>61</v>
      </c>
      <c r="B69" s="1390" t="s">
        <v>922</v>
      </c>
      <c r="C69" s="1391"/>
      <c r="D69" s="1187" t="s">
        <v>923</v>
      </c>
      <c r="E69" s="1190" t="s">
        <v>81</v>
      </c>
      <c r="F69" s="1180">
        <v>18420.22</v>
      </c>
      <c r="G69" s="1180">
        <f>F69</f>
        <v>18420.22</v>
      </c>
      <c r="H69" s="1181">
        <f>F69-G69</f>
        <v>0</v>
      </c>
      <c r="I69" s="1182"/>
    </row>
    <row r="70" spans="1:9" s="1183" customFormat="1" ht="15" customHeight="1" x14ac:dyDescent="0.2">
      <c r="A70" s="1174"/>
      <c r="B70" s="1174"/>
      <c r="C70" s="1174"/>
      <c r="D70" s="1174"/>
      <c r="E70" s="1174"/>
      <c r="F70" s="1175"/>
      <c r="G70" s="1392" t="s">
        <v>1512</v>
      </c>
      <c r="H70" s="1392"/>
      <c r="I70" s="1182"/>
    </row>
    <row r="71" spans="1:9" s="1183" customFormat="1" ht="30.75" customHeight="1" x14ac:dyDescent="0.2">
      <c r="A71" s="1393" t="s">
        <v>924</v>
      </c>
      <c r="B71" s="1393"/>
      <c r="C71" s="1393"/>
      <c r="D71" s="1393"/>
      <c r="E71" s="1393"/>
      <c r="F71" s="1393"/>
      <c r="G71" s="1393"/>
      <c r="H71" s="1393"/>
      <c r="I71" s="1182"/>
    </row>
    <row r="72" spans="1:9" s="1183" customFormat="1" ht="14.25" customHeight="1" x14ac:dyDescent="0.2">
      <c r="A72" s="1201"/>
      <c r="B72" s="1201"/>
      <c r="C72" s="1201"/>
      <c r="D72" s="1201"/>
      <c r="E72" s="1201"/>
      <c r="F72" s="1201"/>
      <c r="G72" s="1201"/>
      <c r="H72" s="1201"/>
      <c r="I72" s="1182"/>
    </row>
    <row r="73" spans="1:9" s="1174" customFormat="1" ht="19.5" customHeight="1" thickBot="1" x14ac:dyDescent="0.25">
      <c r="A73" s="679" t="s">
        <v>515</v>
      </c>
      <c r="B73" s="1402" t="s">
        <v>87</v>
      </c>
      <c r="C73" s="1403"/>
      <c r="D73" s="681" t="s">
        <v>69</v>
      </c>
      <c r="E73" s="680" t="s">
        <v>542</v>
      </c>
      <c r="F73" s="682" t="s">
        <v>516</v>
      </c>
      <c r="G73" s="681" t="s">
        <v>517</v>
      </c>
      <c r="H73" s="683" t="s">
        <v>518</v>
      </c>
      <c r="I73" s="1176"/>
    </row>
    <row r="74" spans="1:9" s="1183" customFormat="1" ht="18" customHeight="1" thickTop="1" x14ac:dyDescent="0.2">
      <c r="A74" s="1184">
        <v>62</v>
      </c>
      <c r="B74" s="1404" t="s">
        <v>49</v>
      </c>
      <c r="C74" s="1404"/>
      <c r="D74" s="1187" t="s">
        <v>50</v>
      </c>
      <c r="E74" s="1190" t="s">
        <v>81</v>
      </c>
      <c r="F74" s="1180">
        <v>70579740</v>
      </c>
      <c r="G74" s="1180">
        <f t="shared" si="0"/>
        <v>70579740</v>
      </c>
      <c r="H74" s="1181">
        <f t="shared" si="1"/>
        <v>0</v>
      </c>
      <c r="I74" s="1182"/>
    </row>
    <row r="75" spans="1:9" s="1183" customFormat="1" ht="18" customHeight="1" x14ac:dyDescent="0.2">
      <c r="A75" s="1177">
        <v>63</v>
      </c>
      <c r="B75" s="1404" t="s">
        <v>20</v>
      </c>
      <c r="C75" s="1404"/>
      <c r="D75" s="1187" t="s">
        <v>21</v>
      </c>
      <c r="E75" s="1190" t="s">
        <v>81</v>
      </c>
      <c r="F75" s="1180">
        <v>614879653.71000004</v>
      </c>
      <c r="G75" s="1180">
        <f t="shared" si="0"/>
        <v>614879653.71000004</v>
      </c>
      <c r="H75" s="1181">
        <f t="shared" si="1"/>
        <v>0</v>
      </c>
      <c r="I75" s="1182"/>
    </row>
    <row r="76" spans="1:9" s="1183" customFormat="1" ht="18" customHeight="1" x14ac:dyDescent="0.2">
      <c r="A76" s="1184">
        <v>64</v>
      </c>
      <c r="B76" s="1404" t="s">
        <v>22</v>
      </c>
      <c r="C76" s="1404"/>
      <c r="D76" s="1187" t="s">
        <v>23</v>
      </c>
      <c r="E76" s="1190" t="s">
        <v>81</v>
      </c>
      <c r="F76" s="1180">
        <v>1258555364.8</v>
      </c>
      <c r="G76" s="1180">
        <f t="shared" si="0"/>
        <v>1258555364.8</v>
      </c>
      <c r="H76" s="1181">
        <f t="shared" si="1"/>
        <v>0</v>
      </c>
      <c r="I76" s="1182"/>
    </row>
    <row r="77" spans="1:9" s="1183" customFormat="1" ht="18" customHeight="1" x14ac:dyDescent="0.2">
      <c r="A77" s="1177">
        <v>65</v>
      </c>
      <c r="B77" s="1404" t="s">
        <v>24</v>
      </c>
      <c r="C77" s="1406"/>
      <c r="D77" s="1187" t="s">
        <v>25</v>
      </c>
      <c r="E77" s="1190" t="s">
        <v>81</v>
      </c>
      <c r="F77" s="1180">
        <f>[1]dokladová!F70</f>
        <v>0</v>
      </c>
      <c r="G77" s="1180">
        <f t="shared" si="0"/>
        <v>0</v>
      </c>
      <c r="H77" s="1181">
        <f t="shared" si="1"/>
        <v>0</v>
      </c>
      <c r="I77" s="1182"/>
    </row>
    <row r="78" spans="1:9" s="1183" customFormat="1" ht="18" customHeight="1" x14ac:dyDescent="0.2">
      <c r="A78" s="1184">
        <v>66</v>
      </c>
      <c r="B78" s="1401" t="s">
        <v>51</v>
      </c>
      <c r="C78" s="1401"/>
      <c r="D78" s="1187" t="s">
        <v>52</v>
      </c>
      <c r="E78" s="1190" t="s">
        <v>81</v>
      </c>
      <c r="F78" s="1180">
        <v>-3185165694.5599999</v>
      </c>
      <c r="G78" s="1180">
        <f t="shared" ref="G78:G95" si="2">F78</f>
        <v>-3185165694.5599999</v>
      </c>
      <c r="H78" s="1181">
        <f t="shared" si="1"/>
        <v>0</v>
      </c>
      <c r="I78" s="1182"/>
    </row>
    <row r="79" spans="1:9" s="1183" customFormat="1" ht="25.5" customHeight="1" x14ac:dyDescent="0.2">
      <c r="A79" s="1177">
        <v>67</v>
      </c>
      <c r="B79" s="1401" t="s">
        <v>235</v>
      </c>
      <c r="C79" s="1401"/>
      <c r="D79" s="1187" t="s">
        <v>53</v>
      </c>
      <c r="E79" s="1190" t="s">
        <v>81</v>
      </c>
      <c r="F79" s="1180">
        <v>1229991464.3599999</v>
      </c>
      <c r="G79" s="1180">
        <f t="shared" si="2"/>
        <v>1229991464.3599999</v>
      </c>
      <c r="H79" s="1181">
        <f t="shared" si="1"/>
        <v>0</v>
      </c>
      <c r="I79" s="1182"/>
    </row>
    <row r="80" spans="1:9" s="1183" customFormat="1" ht="26.25" customHeight="1" x14ac:dyDescent="0.2">
      <c r="A80" s="1184">
        <v>68</v>
      </c>
      <c r="B80" s="1401" t="s">
        <v>236</v>
      </c>
      <c r="C80" s="1401"/>
      <c r="D80" s="1187" t="s">
        <v>54</v>
      </c>
      <c r="E80" s="1190" t="s">
        <v>81</v>
      </c>
      <c r="F80" s="1180">
        <v>-766643463.49000001</v>
      </c>
      <c r="G80" s="1180">
        <f t="shared" si="2"/>
        <v>-766643463.49000001</v>
      </c>
      <c r="H80" s="1181">
        <f t="shared" si="1"/>
        <v>0</v>
      </c>
      <c r="I80" s="1182"/>
    </row>
    <row r="81" spans="1:10" s="1183" customFormat="1" ht="18" customHeight="1" x14ac:dyDescent="0.2">
      <c r="A81" s="1177">
        <v>69</v>
      </c>
      <c r="B81" s="1390" t="s">
        <v>237</v>
      </c>
      <c r="C81" s="1391"/>
      <c r="D81" s="1187" t="s">
        <v>240</v>
      </c>
      <c r="E81" s="1190" t="s">
        <v>81</v>
      </c>
      <c r="F81" s="1180">
        <v>4496861.84</v>
      </c>
      <c r="G81" s="1180">
        <f t="shared" si="2"/>
        <v>4496861.84</v>
      </c>
      <c r="H81" s="1181">
        <f t="shared" si="1"/>
        <v>0</v>
      </c>
      <c r="I81" s="1182"/>
    </row>
    <row r="82" spans="1:10" s="1183" customFormat="1" ht="26.25" customHeight="1" x14ac:dyDescent="0.2">
      <c r="A82" s="1184">
        <v>70</v>
      </c>
      <c r="B82" s="1401" t="s">
        <v>331</v>
      </c>
      <c r="C82" s="1401"/>
      <c r="D82" s="1187" t="s">
        <v>196</v>
      </c>
      <c r="E82" s="1190" t="s">
        <v>81</v>
      </c>
      <c r="F82" s="1180">
        <v>-266759020.93000001</v>
      </c>
      <c r="G82" s="1180">
        <f t="shared" si="2"/>
        <v>-266759020.93000001</v>
      </c>
      <c r="H82" s="1181">
        <f t="shared" si="1"/>
        <v>0</v>
      </c>
      <c r="I82" s="1182"/>
    </row>
    <row r="83" spans="1:10" s="1183" customFormat="1" ht="18" customHeight="1" x14ac:dyDescent="0.2">
      <c r="A83" s="1177">
        <v>71</v>
      </c>
      <c r="B83" s="1404" t="s">
        <v>26</v>
      </c>
      <c r="C83" s="1404"/>
      <c r="D83" s="1187" t="s">
        <v>27</v>
      </c>
      <c r="E83" s="1190" t="s">
        <v>81</v>
      </c>
      <c r="F83" s="1180">
        <v>961114891.99000001</v>
      </c>
      <c r="G83" s="1180">
        <f t="shared" si="2"/>
        <v>961114891.99000001</v>
      </c>
      <c r="H83" s="1181">
        <f t="shared" si="1"/>
        <v>0</v>
      </c>
      <c r="I83" s="1182"/>
    </row>
    <row r="84" spans="1:10" s="1183" customFormat="1" ht="26.25" customHeight="1" x14ac:dyDescent="0.2">
      <c r="A84" s="1184">
        <v>72</v>
      </c>
      <c r="B84" s="1390" t="s">
        <v>684</v>
      </c>
      <c r="C84" s="1391"/>
      <c r="D84" s="1187" t="s">
        <v>685</v>
      </c>
      <c r="E84" s="1188" t="s">
        <v>81</v>
      </c>
      <c r="F84" s="1180">
        <v>12713776773.290001</v>
      </c>
      <c r="G84" s="1180">
        <f t="shared" si="2"/>
        <v>12713776773.290001</v>
      </c>
      <c r="H84" s="1181">
        <f t="shared" si="1"/>
        <v>0</v>
      </c>
      <c r="I84" s="1182"/>
    </row>
    <row r="85" spans="1:10" s="1183" customFormat="1" ht="18" customHeight="1" x14ac:dyDescent="0.2">
      <c r="A85" s="1177">
        <v>73</v>
      </c>
      <c r="B85" s="1404" t="s">
        <v>181</v>
      </c>
      <c r="C85" s="1404"/>
      <c r="D85" s="1187" t="s">
        <v>28</v>
      </c>
      <c r="E85" s="1190" t="s">
        <v>81</v>
      </c>
      <c r="F85" s="1180">
        <v>2138741872.9400001</v>
      </c>
      <c r="G85" s="1180">
        <f t="shared" si="2"/>
        <v>2138741872.9400001</v>
      </c>
      <c r="H85" s="1181">
        <f t="shared" si="1"/>
        <v>0</v>
      </c>
      <c r="I85" s="1182"/>
    </row>
    <row r="86" spans="1:10" s="1183" customFormat="1" ht="23.25" customHeight="1" x14ac:dyDescent="0.2">
      <c r="A86" s="1184">
        <v>74</v>
      </c>
      <c r="B86" s="1404" t="s">
        <v>238</v>
      </c>
      <c r="C86" s="1404"/>
      <c r="D86" s="1187" t="s">
        <v>29</v>
      </c>
      <c r="E86" s="1190" t="s">
        <v>81</v>
      </c>
      <c r="F86" s="1180">
        <v>18182673</v>
      </c>
      <c r="G86" s="1180">
        <f t="shared" si="2"/>
        <v>18182673</v>
      </c>
      <c r="H86" s="1181">
        <f t="shared" si="1"/>
        <v>0</v>
      </c>
      <c r="I86" s="1182"/>
    </row>
    <row r="87" spans="1:10" s="1183" customFormat="1" ht="23.25" customHeight="1" x14ac:dyDescent="0.2">
      <c r="A87" s="1177">
        <v>75</v>
      </c>
      <c r="B87" s="1404" t="s">
        <v>197</v>
      </c>
      <c r="C87" s="1404"/>
      <c r="D87" s="1187" t="s">
        <v>198</v>
      </c>
      <c r="E87" s="1190" t="s">
        <v>81</v>
      </c>
      <c r="F87" s="1180">
        <f>[1]dokladová!F80</f>
        <v>22810</v>
      </c>
      <c r="G87" s="1180">
        <f t="shared" si="2"/>
        <v>22810</v>
      </c>
      <c r="H87" s="1181">
        <f t="shared" si="1"/>
        <v>0</v>
      </c>
      <c r="I87" s="1182"/>
    </row>
    <row r="88" spans="1:10" s="1183" customFormat="1" ht="23.25" customHeight="1" x14ac:dyDescent="0.2">
      <c r="A88" s="1184">
        <v>76</v>
      </c>
      <c r="B88" s="1404" t="s">
        <v>199</v>
      </c>
      <c r="C88" s="1404"/>
      <c r="D88" s="1187" t="s">
        <v>201</v>
      </c>
      <c r="E88" s="1190" t="s">
        <v>81</v>
      </c>
      <c r="F88" s="1180">
        <v>573914852.22000003</v>
      </c>
      <c r="G88" s="1180">
        <f t="shared" si="2"/>
        <v>573914852.22000003</v>
      </c>
      <c r="H88" s="1181">
        <f t="shared" si="1"/>
        <v>0</v>
      </c>
      <c r="I88" s="1182"/>
    </row>
    <row r="89" spans="1:10" s="1183" customFormat="1" ht="23.25" customHeight="1" x14ac:dyDescent="0.2">
      <c r="A89" s="1177">
        <v>77</v>
      </c>
      <c r="B89" s="1404" t="s">
        <v>200</v>
      </c>
      <c r="C89" s="1404"/>
      <c r="D89" s="1187" t="s">
        <v>202</v>
      </c>
      <c r="E89" s="1190" t="s">
        <v>81</v>
      </c>
      <c r="F89" s="1180">
        <v>396415118.04000002</v>
      </c>
      <c r="G89" s="1180">
        <f t="shared" si="2"/>
        <v>396415118.04000002</v>
      </c>
      <c r="H89" s="1181">
        <f t="shared" si="1"/>
        <v>0</v>
      </c>
      <c r="I89" s="1182"/>
    </row>
    <row r="90" spans="1:10" s="1183" customFormat="1" ht="23.25" customHeight="1" x14ac:dyDescent="0.2">
      <c r="A90" s="1184">
        <v>78</v>
      </c>
      <c r="B90" s="1404" t="s">
        <v>302</v>
      </c>
      <c r="C90" s="1404"/>
      <c r="D90" s="1187" t="s">
        <v>30</v>
      </c>
      <c r="E90" s="1188" t="s">
        <v>78</v>
      </c>
      <c r="F90" s="1180">
        <f>[1]dokladová!F83</f>
        <v>7124</v>
      </c>
      <c r="G90" s="1180">
        <f t="shared" si="2"/>
        <v>7124</v>
      </c>
      <c r="H90" s="1181">
        <f t="shared" si="1"/>
        <v>0</v>
      </c>
      <c r="I90" s="1182"/>
    </row>
    <row r="91" spans="1:10" s="1183" customFormat="1" ht="23.25" customHeight="1" x14ac:dyDescent="0.2">
      <c r="A91" s="1177">
        <v>79</v>
      </c>
      <c r="B91" s="1404" t="s">
        <v>303</v>
      </c>
      <c r="C91" s="1404"/>
      <c r="D91" s="1187" t="s">
        <v>31</v>
      </c>
      <c r="E91" s="1179" t="s">
        <v>78</v>
      </c>
      <c r="F91" s="1180">
        <v>8717836.3499999996</v>
      </c>
      <c r="G91" s="1180">
        <v>8726586.1500000004</v>
      </c>
      <c r="H91" s="1181">
        <f t="shared" si="1"/>
        <v>-8749.8000000007451</v>
      </c>
      <c r="I91" s="1182"/>
    </row>
    <row r="92" spans="1:10" s="1183" customFormat="1" ht="18" customHeight="1" x14ac:dyDescent="0.2">
      <c r="A92" s="1184">
        <v>80</v>
      </c>
      <c r="B92" s="1404" t="s">
        <v>239</v>
      </c>
      <c r="C92" s="1404"/>
      <c r="D92" s="1187" t="s">
        <v>332</v>
      </c>
      <c r="E92" s="1190" t="s">
        <v>81</v>
      </c>
      <c r="F92" s="1192">
        <f>[1]dokladová!F85</f>
        <v>51000</v>
      </c>
      <c r="G92" s="1192">
        <f t="shared" si="2"/>
        <v>51000</v>
      </c>
      <c r="H92" s="1181">
        <f>F92-G92</f>
        <v>0</v>
      </c>
      <c r="I92" s="1182"/>
    </row>
    <row r="93" spans="1:10" s="1183" customFormat="1" ht="18" customHeight="1" x14ac:dyDescent="0.2">
      <c r="A93" s="1177">
        <v>81</v>
      </c>
      <c r="B93" s="1404" t="s">
        <v>32</v>
      </c>
      <c r="C93" s="1404"/>
      <c r="D93" s="1187" t="s">
        <v>338</v>
      </c>
      <c r="E93" s="1190" t="s">
        <v>81</v>
      </c>
      <c r="F93" s="1180">
        <v>24936563927.439999</v>
      </c>
      <c r="G93" s="1180">
        <f t="shared" si="2"/>
        <v>24936563927.439999</v>
      </c>
      <c r="H93" s="1181">
        <f>F93-G93</f>
        <v>0</v>
      </c>
      <c r="I93" s="1182"/>
      <c r="J93" s="1202"/>
    </row>
    <row r="94" spans="1:10" s="1183" customFormat="1" ht="26.25" customHeight="1" x14ac:dyDescent="0.2">
      <c r="A94" s="1184">
        <v>82</v>
      </c>
      <c r="B94" s="1390" t="s">
        <v>828</v>
      </c>
      <c r="C94" s="1391"/>
      <c r="D94" s="1187" t="s">
        <v>829</v>
      </c>
      <c r="E94" s="1188" t="s">
        <v>81</v>
      </c>
      <c r="F94" s="1180">
        <f>[1]dokladová!F87</f>
        <v>20000000</v>
      </c>
      <c r="G94" s="1180">
        <f t="shared" si="2"/>
        <v>20000000</v>
      </c>
      <c r="H94" s="1181">
        <f>F94-G94</f>
        <v>0</v>
      </c>
      <c r="I94" s="1182"/>
    </row>
    <row r="95" spans="1:10" s="1183" customFormat="1" ht="26.25" customHeight="1" thickBot="1" x14ac:dyDescent="0.25">
      <c r="A95" s="1203">
        <v>83</v>
      </c>
      <c r="B95" s="1407" t="s">
        <v>543</v>
      </c>
      <c r="C95" s="1407"/>
      <c r="D95" s="1204" t="s">
        <v>304</v>
      </c>
      <c r="E95" s="1205" t="s">
        <v>81</v>
      </c>
      <c r="F95" s="1206">
        <f>[1]dokladová!F88</f>
        <v>2364251</v>
      </c>
      <c r="G95" s="1206">
        <f t="shared" si="2"/>
        <v>2364251</v>
      </c>
      <c r="H95" s="1207">
        <f>F95-G95</f>
        <v>0</v>
      </c>
      <c r="I95" s="1182"/>
    </row>
    <row r="96" spans="1:10" s="1183" customFormat="1" ht="21.75" customHeight="1" thickTop="1" thickBot="1" x14ac:dyDescent="0.25">
      <c r="A96" s="1208"/>
      <c r="B96" s="1408" t="s">
        <v>339</v>
      </c>
      <c r="C96" s="1409"/>
      <c r="D96" s="1409"/>
      <c r="E96" s="1410"/>
      <c r="F96" s="1209">
        <f>SUM(F5:F95)</f>
        <v>57602115101.489998</v>
      </c>
      <c r="G96" s="1209">
        <f>SUM(G5:G95)</f>
        <v>57602138195.290001</v>
      </c>
      <c r="H96" s="1210">
        <f>F96-G96</f>
        <v>-23093.800003051758</v>
      </c>
      <c r="I96" s="1182"/>
    </row>
    <row r="97" spans="1:15" s="678" customFormat="1" ht="15.75" customHeight="1" x14ac:dyDescent="0.2">
      <c r="A97" s="685"/>
      <c r="B97" s="166"/>
      <c r="C97" s="166"/>
      <c r="D97" s="167"/>
      <c r="E97" s="168"/>
      <c r="F97" s="686"/>
      <c r="G97" s="684"/>
      <c r="H97" s="684"/>
      <c r="I97" s="677"/>
    </row>
    <row r="98" spans="1:15" s="675" customFormat="1" x14ac:dyDescent="0.2">
      <c r="A98" s="672"/>
      <c r="B98" s="676"/>
      <c r="C98" s="676"/>
      <c r="D98" s="676"/>
      <c r="E98" s="676"/>
      <c r="F98" s="674"/>
      <c r="G98" s="676"/>
      <c r="H98" s="676"/>
      <c r="J98" s="672"/>
      <c r="K98" s="672"/>
      <c r="L98" s="672"/>
      <c r="M98" s="672"/>
      <c r="N98" s="672"/>
      <c r="O98" s="672"/>
    </row>
    <row r="99" spans="1:15" s="675" customFormat="1" x14ac:dyDescent="0.2">
      <c r="A99" s="672"/>
      <c r="B99" s="676"/>
      <c r="C99" s="676"/>
      <c r="D99" s="676"/>
      <c r="E99" s="676"/>
      <c r="F99" s="674"/>
      <c r="G99" s="676"/>
      <c r="H99" s="676"/>
      <c r="J99" s="672"/>
      <c r="K99" s="672"/>
      <c r="L99" s="672"/>
      <c r="M99" s="672"/>
      <c r="N99" s="672"/>
      <c r="O99" s="672"/>
    </row>
    <row r="100" spans="1:15" s="675" customFormat="1" x14ac:dyDescent="0.2">
      <c r="A100" s="672"/>
      <c r="B100" s="676"/>
      <c r="C100" s="676"/>
      <c r="D100" s="676"/>
      <c r="E100" s="676"/>
      <c r="F100" s="674"/>
      <c r="G100" s="676"/>
      <c r="H100" s="676"/>
      <c r="J100" s="672"/>
      <c r="K100" s="672"/>
      <c r="L100" s="672"/>
      <c r="M100" s="672"/>
      <c r="N100" s="672"/>
      <c r="O100" s="672"/>
    </row>
    <row r="101" spans="1:15" s="675" customFormat="1" x14ac:dyDescent="0.2">
      <c r="A101" s="672"/>
      <c r="B101" s="676"/>
      <c r="C101" s="676"/>
      <c r="D101" s="676"/>
      <c r="E101" s="676"/>
      <c r="F101" s="674"/>
      <c r="G101" s="676"/>
      <c r="H101" s="676"/>
      <c r="J101" s="672"/>
      <c r="K101" s="672"/>
      <c r="L101" s="672"/>
      <c r="M101" s="672"/>
      <c r="N101" s="672"/>
      <c r="O101" s="672"/>
    </row>
    <row r="102" spans="1:15" s="675" customFormat="1" x14ac:dyDescent="0.2">
      <c r="A102" s="672"/>
      <c r="B102" s="676"/>
      <c r="C102" s="676"/>
      <c r="D102" s="676"/>
      <c r="E102" s="676"/>
      <c r="F102" s="674"/>
      <c r="G102" s="676"/>
      <c r="H102" s="676"/>
      <c r="J102" s="672"/>
      <c r="K102" s="672"/>
      <c r="L102" s="672"/>
      <c r="M102" s="672"/>
      <c r="N102" s="672"/>
      <c r="O102" s="672"/>
    </row>
    <row r="103" spans="1:15" s="675" customFormat="1" x14ac:dyDescent="0.2">
      <c r="A103" s="672"/>
      <c r="B103" s="676"/>
      <c r="C103" s="676"/>
      <c r="D103" s="676"/>
      <c r="E103" s="676"/>
      <c r="F103" s="674"/>
      <c r="G103" s="676"/>
      <c r="H103" s="676"/>
      <c r="J103" s="672"/>
      <c r="K103" s="672"/>
      <c r="L103" s="672"/>
      <c r="M103" s="672"/>
      <c r="N103" s="672"/>
      <c r="O103" s="672"/>
    </row>
    <row r="104" spans="1:15" s="675" customFormat="1" x14ac:dyDescent="0.2">
      <c r="A104" s="672"/>
      <c r="B104" s="676"/>
      <c r="C104" s="676"/>
      <c r="D104" s="676"/>
      <c r="E104" s="676"/>
      <c r="F104" s="674"/>
      <c r="G104" s="676"/>
      <c r="H104" s="676"/>
      <c r="J104" s="672"/>
      <c r="K104" s="672"/>
      <c r="L104" s="672"/>
      <c r="M104" s="672"/>
      <c r="N104" s="672"/>
      <c r="O104" s="672"/>
    </row>
    <row r="105" spans="1:15" s="675" customFormat="1" x14ac:dyDescent="0.2">
      <c r="A105" s="672"/>
      <c r="B105" s="676"/>
      <c r="C105" s="676"/>
      <c r="D105" s="676"/>
      <c r="E105" s="676"/>
      <c r="F105" s="674"/>
      <c r="G105" s="676"/>
      <c r="H105" s="676"/>
      <c r="J105" s="672"/>
      <c r="K105" s="672"/>
      <c r="L105" s="672"/>
      <c r="M105" s="672"/>
      <c r="N105" s="672"/>
      <c r="O105" s="672"/>
    </row>
  </sheetData>
  <mergeCells count="94">
    <mergeCell ref="B93:C93"/>
    <mergeCell ref="B94:C94"/>
    <mergeCell ref="B95:C95"/>
    <mergeCell ref="B96:E96"/>
    <mergeCell ref="B87:C87"/>
    <mergeCell ref="B88:C88"/>
    <mergeCell ref="B89:C89"/>
    <mergeCell ref="B90:C90"/>
    <mergeCell ref="B91:C91"/>
    <mergeCell ref="B92:C92"/>
    <mergeCell ref="A71:H71"/>
    <mergeCell ref="B73:C73"/>
    <mergeCell ref="B86:C86"/>
    <mergeCell ref="B75:C75"/>
    <mergeCell ref="B76:C76"/>
    <mergeCell ref="B77:C77"/>
    <mergeCell ref="B78:C78"/>
    <mergeCell ref="B79:C79"/>
    <mergeCell ref="B80:C80"/>
    <mergeCell ref="B81:C81"/>
    <mergeCell ref="B82:C82"/>
    <mergeCell ref="B83:C83"/>
    <mergeCell ref="B84:C84"/>
    <mergeCell ref="B85:C85"/>
    <mergeCell ref="B74:C74"/>
    <mergeCell ref="B64:C64"/>
    <mergeCell ref="B65:C65"/>
    <mergeCell ref="B66:C66"/>
    <mergeCell ref="G70:H70"/>
    <mergeCell ref="B67:C67"/>
    <mergeCell ref="B68:C68"/>
    <mergeCell ref="B69:C69"/>
    <mergeCell ref="B57:C57"/>
    <mergeCell ref="B58:C58"/>
    <mergeCell ref="B59:C59"/>
    <mergeCell ref="B60:C60"/>
    <mergeCell ref="B63:C63"/>
    <mergeCell ref="B62:C62"/>
    <mergeCell ref="B61:C61"/>
    <mergeCell ref="B52:C52"/>
    <mergeCell ref="B53:C53"/>
    <mergeCell ref="B54:C54"/>
    <mergeCell ref="B55:C55"/>
    <mergeCell ref="B56:C56"/>
    <mergeCell ref="B44:C44"/>
    <mergeCell ref="B45:C45"/>
    <mergeCell ref="B46:C46"/>
    <mergeCell ref="B47:C47"/>
    <mergeCell ref="B48:C48"/>
    <mergeCell ref="G38:H38"/>
    <mergeCell ref="A39:H39"/>
    <mergeCell ref="B41:C41"/>
    <mergeCell ref="B42:C42"/>
    <mergeCell ref="B43:C43"/>
    <mergeCell ref="B50:C50"/>
    <mergeCell ref="B51:C51"/>
    <mergeCell ref="B36:C36"/>
    <mergeCell ref="B25:C25"/>
    <mergeCell ref="B26:C26"/>
    <mergeCell ref="B27:C27"/>
    <mergeCell ref="B28:C28"/>
    <mergeCell ref="B29:C29"/>
    <mergeCell ref="B30:C30"/>
    <mergeCell ref="B31:C31"/>
    <mergeCell ref="B32:C32"/>
    <mergeCell ref="B33:C33"/>
    <mergeCell ref="B34:C34"/>
    <mergeCell ref="B35:C35"/>
    <mergeCell ref="B49:C49"/>
    <mergeCell ref="B37:C37"/>
    <mergeCell ref="B24:C24"/>
    <mergeCell ref="B13:C13"/>
    <mergeCell ref="B14:C14"/>
    <mergeCell ref="B15:C15"/>
    <mergeCell ref="B16:C16"/>
    <mergeCell ref="B17:C17"/>
    <mergeCell ref="B18:C18"/>
    <mergeCell ref="B19:C19"/>
    <mergeCell ref="B20:C20"/>
    <mergeCell ref="B21:C21"/>
    <mergeCell ref="B22:C22"/>
    <mergeCell ref="B23:C23"/>
    <mergeCell ref="B12:C12"/>
    <mergeCell ref="G1:H1"/>
    <mergeCell ref="A2:H2"/>
    <mergeCell ref="A3:H3"/>
    <mergeCell ref="B4:C4"/>
    <mergeCell ref="B5:C5"/>
    <mergeCell ref="B6:C6"/>
    <mergeCell ref="B7:C7"/>
    <mergeCell ref="B8:C8"/>
    <mergeCell ref="B9:C9"/>
    <mergeCell ref="B10:C10"/>
    <mergeCell ref="B11:C11"/>
  </mergeCells>
  <printOptions horizontalCentered="1"/>
  <pageMargins left="0.59055118110236227" right="0.59055118110236227" top="0.59055118110236227" bottom="0.59055118110236227" header="0.31496062992125984" footer="0.31496062992125984"/>
  <pageSetup paperSize="9" orientation="portrait" horizontalDpi="1200" verticalDpi="1200" r:id="rId1"/>
  <headerFooter alignWithMargins="0"/>
  <rowBreaks count="1" manualBreakCount="1">
    <brk id="37" max="7"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8003-21BB-4C39-B996-4A244BA01707}">
  <sheetPr>
    <tabColor theme="4" tint="0.59999389629810485"/>
    <pageSetUpPr fitToPage="1"/>
  </sheetPr>
  <dimension ref="A1:Q25"/>
  <sheetViews>
    <sheetView zoomScale="93" zoomScaleNormal="93" workbookViewId="0">
      <selection activeCell="N26" sqref="N26"/>
    </sheetView>
  </sheetViews>
  <sheetFormatPr defaultRowHeight="12.75" x14ac:dyDescent="0.2"/>
  <cols>
    <col min="1" max="1" width="6.140625" style="668" customWidth="1"/>
    <col min="2" max="2" width="6.85546875" style="668" customWidth="1"/>
    <col min="3" max="3" width="9.5703125" style="668" bestFit="1" customWidth="1"/>
    <col min="4" max="4" width="16.7109375" style="668" customWidth="1"/>
    <col min="5" max="5" width="9.140625" style="668"/>
    <col min="6" max="6" width="10.7109375" style="668" customWidth="1"/>
    <col min="7" max="7" width="9.140625" style="668"/>
    <col min="8" max="8" width="9.85546875" style="668" customWidth="1"/>
    <col min="9" max="9" width="9.42578125" style="668" bestFit="1" customWidth="1"/>
    <col min="10" max="10" width="16" style="668" bestFit="1" customWidth="1"/>
    <col min="11" max="11" width="17" style="668" bestFit="1" customWidth="1"/>
    <col min="12" max="12" width="14.28515625" style="668" customWidth="1"/>
    <col min="13" max="13" width="13.42578125" style="668" customWidth="1"/>
    <col min="14" max="14" width="15.140625" style="668" bestFit="1" customWidth="1"/>
    <col min="15" max="15" width="16" style="668" bestFit="1" customWidth="1"/>
    <col min="16" max="16" width="13" style="668" customWidth="1"/>
    <col min="17" max="17" width="17.28515625" style="668" customWidth="1"/>
    <col min="18" max="257" width="9.140625" style="668"/>
    <col min="258" max="258" width="6.85546875" style="668" customWidth="1"/>
    <col min="259" max="259" width="8.7109375" style="668" customWidth="1"/>
    <col min="260" max="260" width="16.7109375" style="668" customWidth="1"/>
    <col min="261" max="261" width="9.140625" style="668"/>
    <col min="262" max="262" width="10.7109375" style="668" customWidth="1"/>
    <col min="263" max="263" width="9.140625" style="668"/>
    <col min="264" max="264" width="9.85546875" style="668" customWidth="1"/>
    <col min="265" max="265" width="9.140625" style="668"/>
    <col min="266" max="267" width="14.85546875" style="668" bestFit="1" customWidth="1"/>
    <col min="268" max="268" width="13.42578125" style="668" bestFit="1" customWidth="1"/>
    <col min="269" max="269" width="13.42578125" style="668" customWidth="1"/>
    <col min="270" max="271" width="14.85546875" style="668" bestFit="1" customWidth="1"/>
    <col min="272" max="272" width="13" style="668" customWidth="1"/>
    <col min="273" max="273" width="15.42578125" style="668" bestFit="1" customWidth="1"/>
    <col min="274" max="513" width="9.140625" style="668"/>
    <col min="514" max="514" width="6.85546875" style="668" customWidth="1"/>
    <col min="515" max="515" width="8.7109375" style="668" customWidth="1"/>
    <col min="516" max="516" width="16.7109375" style="668" customWidth="1"/>
    <col min="517" max="517" width="9.140625" style="668"/>
    <col min="518" max="518" width="10.7109375" style="668" customWidth="1"/>
    <col min="519" max="519" width="9.140625" style="668"/>
    <col min="520" max="520" width="9.85546875" style="668" customWidth="1"/>
    <col min="521" max="521" width="9.140625" style="668"/>
    <col min="522" max="523" width="14.85546875" style="668" bestFit="1" customWidth="1"/>
    <col min="524" max="524" width="13.42578125" style="668" bestFit="1" customWidth="1"/>
    <col min="525" max="525" width="13.42578125" style="668" customWidth="1"/>
    <col min="526" max="527" width="14.85546875" style="668" bestFit="1" customWidth="1"/>
    <col min="528" max="528" width="13" style="668" customWidth="1"/>
    <col min="529" max="529" width="15.42578125" style="668" bestFit="1" customWidth="1"/>
    <col min="530" max="769" width="9.140625" style="668"/>
    <col min="770" max="770" width="6.85546875" style="668" customWidth="1"/>
    <col min="771" max="771" width="8.7109375" style="668" customWidth="1"/>
    <col min="772" max="772" width="16.7109375" style="668" customWidth="1"/>
    <col min="773" max="773" width="9.140625" style="668"/>
    <col min="774" max="774" width="10.7109375" style="668" customWidth="1"/>
    <col min="775" max="775" width="9.140625" style="668"/>
    <col min="776" max="776" width="9.85546875" style="668" customWidth="1"/>
    <col min="777" max="777" width="9.140625" style="668"/>
    <col min="778" max="779" width="14.85546875" style="668" bestFit="1" customWidth="1"/>
    <col min="780" max="780" width="13.42578125" style="668" bestFit="1" customWidth="1"/>
    <col min="781" max="781" width="13.42578125" style="668" customWidth="1"/>
    <col min="782" max="783" width="14.85546875" style="668" bestFit="1" customWidth="1"/>
    <col min="784" max="784" width="13" style="668" customWidth="1"/>
    <col min="785" max="785" width="15.42578125" style="668" bestFit="1" customWidth="1"/>
    <col min="786" max="1025" width="9.140625" style="668"/>
    <col min="1026" max="1026" width="6.85546875" style="668" customWidth="1"/>
    <col min="1027" max="1027" width="8.7109375" style="668" customWidth="1"/>
    <col min="1028" max="1028" width="16.7109375" style="668" customWidth="1"/>
    <col min="1029" max="1029" width="9.140625" style="668"/>
    <col min="1030" max="1030" width="10.7109375" style="668" customWidth="1"/>
    <col min="1031" max="1031" width="9.140625" style="668"/>
    <col min="1032" max="1032" width="9.85546875" style="668" customWidth="1"/>
    <col min="1033" max="1033" width="9.140625" style="668"/>
    <col min="1034" max="1035" width="14.85546875" style="668" bestFit="1" customWidth="1"/>
    <col min="1036" max="1036" width="13.42578125" style="668" bestFit="1" customWidth="1"/>
    <col min="1037" max="1037" width="13.42578125" style="668" customWidth="1"/>
    <col min="1038" max="1039" width="14.85546875" style="668" bestFit="1" customWidth="1"/>
    <col min="1040" max="1040" width="13" style="668" customWidth="1"/>
    <col min="1041" max="1041" width="15.42578125" style="668" bestFit="1" customWidth="1"/>
    <col min="1042" max="1281" width="9.140625" style="668"/>
    <col min="1282" max="1282" width="6.85546875" style="668" customWidth="1"/>
    <col min="1283" max="1283" width="8.7109375" style="668" customWidth="1"/>
    <col min="1284" max="1284" width="16.7109375" style="668" customWidth="1"/>
    <col min="1285" max="1285" width="9.140625" style="668"/>
    <col min="1286" max="1286" width="10.7109375" style="668" customWidth="1"/>
    <col min="1287" max="1287" width="9.140625" style="668"/>
    <col min="1288" max="1288" width="9.85546875" style="668" customWidth="1"/>
    <col min="1289" max="1289" width="9.140625" style="668"/>
    <col min="1290" max="1291" width="14.85546875" style="668" bestFit="1" customWidth="1"/>
    <col min="1292" max="1292" width="13.42578125" style="668" bestFit="1" customWidth="1"/>
    <col min="1293" max="1293" width="13.42578125" style="668" customWidth="1"/>
    <col min="1294" max="1295" width="14.85546875" style="668" bestFit="1" customWidth="1"/>
    <col min="1296" max="1296" width="13" style="668" customWidth="1"/>
    <col min="1297" max="1297" width="15.42578125" style="668" bestFit="1" customWidth="1"/>
    <col min="1298" max="1537" width="9.140625" style="668"/>
    <col min="1538" max="1538" width="6.85546875" style="668" customWidth="1"/>
    <col min="1539" max="1539" width="8.7109375" style="668" customWidth="1"/>
    <col min="1540" max="1540" width="16.7109375" style="668" customWidth="1"/>
    <col min="1541" max="1541" width="9.140625" style="668"/>
    <col min="1542" max="1542" width="10.7109375" style="668" customWidth="1"/>
    <col min="1543" max="1543" width="9.140625" style="668"/>
    <col min="1544" max="1544" width="9.85546875" style="668" customWidth="1"/>
    <col min="1545" max="1545" width="9.140625" style="668"/>
    <col min="1546" max="1547" width="14.85546875" style="668" bestFit="1" customWidth="1"/>
    <col min="1548" max="1548" width="13.42578125" style="668" bestFit="1" customWidth="1"/>
    <col min="1549" max="1549" width="13.42578125" style="668" customWidth="1"/>
    <col min="1550" max="1551" width="14.85546875" style="668" bestFit="1" customWidth="1"/>
    <col min="1552" max="1552" width="13" style="668" customWidth="1"/>
    <col min="1553" max="1553" width="15.42578125" style="668" bestFit="1" customWidth="1"/>
    <col min="1554" max="1793" width="9.140625" style="668"/>
    <col min="1794" max="1794" width="6.85546875" style="668" customWidth="1"/>
    <col min="1795" max="1795" width="8.7109375" style="668" customWidth="1"/>
    <col min="1796" max="1796" width="16.7109375" style="668" customWidth="1"/>
    <col min="1797" max="1797" width="9.140625" style="668"/>
    <col min="1798" max="1798" width="10.7109375" style="668" customWidth="1"/>
    <col min="1799" max="1799" width="9.140625" style="668"/>
    <col min="1800" max="1800" width="9.85546875" style="668" customWidth="1"/>
    <col min="1801" max="1801" width="9.140625" style="668"/>
    <col min="1802" max="1803" width="14.85546875" style="668" bestFit="1" customWidth="1"/>
    <col min="1804" max="1804" width="13.42578125" style="668" bestFit="1" customWidth="1"/>
    <col min="1805" max="1805" width="13.42578125" style="668" customWidth="1"/>
    <col min="1806" max="1807" width="14.85546875" style="668" bestFit="1" customWidth="1"/>
    <col min="1808" max="1808" width="13" style="668" customWidth="1"/>
    <col min="1809" max="1809" width="15.42578125" style="668" bestFit="1" customWidth="1"/>
    <col min="1810" max="2049" width="9.140625" style="668"/>
    <col min="2050" max="2050" width="6.85546875" style="668" customWidth="1"/>
    <col min="2051" max="2051" width="8.7109375" style="668" customWidth="1"/>
    <col min="2052" max="2052" width="16.7109375" style="668" customWidth="1"/>
    <col min="2053" max="2053" width="9.140625" style="668"/>
    <col min="2054" max="2054" width="10.7109375" style="668" customWidth="1"/>
    <col min="2055" max="2055" width="9.140625" style="668"/>
    <col min="2056" max="2056" width="9.85546875" style="668" customWidth="1"/>
    <col min="2057" max="2057" width="9.140625" style="668"/>
    <col min="2058" max="2059" width="14.85546875" style="668" bestFit="1" customWidth="1"/>
    <col min="2060" max="2060" width="13.42578125" style="668" bestFit="1" customWidth="1"/>
    <col min="2061" max="2061" width="13.42578125" style="668" customWidth="1"/>
    <col min="2062" max="2063" width="14.85546875" style="668" bestFit="1" customWidth="1"/>
    <col min="2064" max="2064" width="13" style="668" customWidth="1"/>
    <col min="2065" max="2065" width="15.42578125" style="668" bestFit="1" customWidth="1"/>
    <col min="2066" max="2305" width="9.140625" style="668"/>
    <col min="2306" max="2306" width="6.85546875" style="668" customWidth="1"/>
    <col min="2307" max="2307" width="8.7109375" style="668" customWidth="1"/>
    <col min="2308" max="2308" width="16.7109375" style="668" customWidth="1"/>
    <col min="2309" max="2309" width="9.140625" style="668"/>
    <col min="2310" max="2310" width="10.7109375" style="668" customWidth="1"/>
    <col min="2311" max="2311" width="9.140625" style="668"/>
    <col min="2312" max="2312" width="9.85546875" style="668" customWidth="1"/>
    <col min="2313" max="2313" width="9.140625" style="668"/>
    <col min="2314" max="2315" width="14.85546875" style="668" bestFit="1" customWidth="1"/>
    <col min="2316" max="2316" width="13.42578125" style="668" bestFit="1" customWidth="1"/>
    <col min="2317" max="2317" width="13.42578125" style="668" customWidth="1"/>
    <col min="2318" max="2319" width="14.85546875" style="668" bestFit="1" customWidth="1"/>
    <col min="2320" max="2320" width="13" style="668" customWidth="1"/>
    <col min="2321" max="2321" width="15.42578125" style="668" bestFit="1" customWidth="1"/>
    <col min="2322" max="2561" width="9.140625" style="668"/>
    <col min="2562" max="2562" width="6.85546875" style="668" customWidth="1"/>
    <col min="2563" max="2563" width="8.7109375" style="668" customWidth="1"/>
    <col min="2564" max="2564" width="16.7109375" style="668" customWidth="1"/>
    <col min="2565" max="2565" width="9.140625" style="668"/>
    <col min="2566" max="2566" width="10.7109375" style="668" customWidth="1"/>
    <col min="2567" max="2567" width="9.140625" style="668"/>
    <col min="2568" max="2568" width="9.85546875" style="668" customWidth="1"/>
    <col min="2569" max="2569" width="9.140625" style="668"/>
    <col min="2570" max="2571" width="14.85546875" style="668" bestFit="1" customWidth="1"/>
    <col min="2572" max="2572" width="13.42578125" style="668" bestFit="1" customWidth="1"/>
    <col min="2573" max="2573" width="13.42578125" style="668" customWidth="1"/>
    <col min="2574" max="2575" width="14.85546875" style="668" bestFit="1" customWidth="1"/>
    <col min="2576" max="2576" width="13" style="668" customWidth="1"/>
    <col min="2577" max="2577" width="15.42578125" style="668" bestFit="1" customWidth="1"/>
    <col min="2578" max="2817" width="9.140625" style="668"/>
    <col min="2818" max="2818" width="6.85546875" style="668" customWidth="1"/>
    <col min="2819" max="2819" width="8.7109375" style="668" customWidth="1"/>
    <col min="2820" max="2820" width="16.7109375" style="668" customWidth="1"/>
    <col min="2821" max="2821" width="9.140625" style="668"/>
    <col min="2822" max="2822" width="10.7109375" style="668" customWidth="1"/>
    <col min="2823" max="2823" width="9.140625" style="668"/>
    <col min="2824" max="2824" width="9.85546875" style="668" customWidth="1"/>
    <col min="2825" max="2825" width="9.140625" style="668"/>
    <col min="2826" max="2827" width="14.85546875" style="668" bestFit="1" customWidth="1"/>
    <col min="2828" max="2828" width="13.42578125" style="668" bestFit="1" customWidth="1"/>
    <col min="2829" max="2829" width="13.42578125" style="668" customWidth="1"/>
    <col min="2830" max="2831" width="14.85546875" style="668" bestFit="1" customWidth="1"/>
    <col min="2832" max="2832" width="13" style="668" customWidth="1"/>
    <col min="2833" max="2833" width="15.42578125" style="668" bestFit="1" customWidth="1"/>
    <col min="2834" max="3073" width="9.140625" style="668"/>
    <col min="3074" max="3074" width="6.85546875" style="668" customWidth="1"/>
    <col min="3075" max="3075" width="8.7109375" style="668" customWidth="1"/>
    <col min="3076" max="3076" width="16.7109375" style="668" customWidth="1"/>
    <col min="3077" max="3077" width="9.140625" style="668"/>
    <col min="3078" max="3078" width="10.7109375" style="668" customWidth="1"/>
    <col min="3079" max="3079" width="9.140625" style="668"/>
    <col min="3080" max="3080" width="9.85546875" style="668" customWidth="1"/>
    <col min="3081" max="3081" width="9.140625" style="668"/>
    <col min="3082" max="3083" width="14.85546875" style="668" bestFit="1" customWidth="1"/>
    <col min="3084" max="3084" width="13.42578125" style="668" bestFit="1" customWidth="1"/>
    <col min="3085" max="3085" width="13.42578125" style="668" customWidth="1"/>
    <col min="3086" max="3087" width="14.85546875" style="668" bestFit="1" customWidth="1"/>
    <col min="3088" max="3088" width="13" style="668" customWidth="1"/>
    <col min="3089" max="3089" width="15.42578125" style="668" bestFit="1" customWidth="1"/>
    <col min="3090" max="3329" width="9.140625" style="668"/>
    <col min="3330" max="3330" width="6.85546875" style="668" customWidth="1"/>
    <col min="3331" max="3331" width="8.7109375" style="668" customWidth="1"/>
    <col min="3332" max="3332" width="16.7109375" style="668" customWidth="1"/>
    <col min="3333" max="3333" width="9.140625" style="668"/>
    <col min="3334" max="3334" width="10.7109375" style="668" customWidth="1"/>
    <col min="3335" max="3335" width="9.140625" style="668"/>
    <col min="3336" max="3336" width="9.85546875" style="668" customWidth="1"/>
    <col min="3337" max="3337" width="9.140625" style="668"/>
    <col min="3338" max="3339" width="14.85546875" style="668" bestFit="1" customWidth="1"/>
    <col min="3340" max="3340" width="13.42578125" style="668" bestFit="1" customWidth="1"/>
    <col min="3341" max="3341" width="13.42578125" style="668" customWidth="1"/>
    <col min="3342" max="3343" width="14.85546875" style="668" bestFit="1" customWidth="1"/>
    <col min="3344" max="3344" width="13" style="668" customWidth="1"/>
    <col min="3345" max="3345" width="15.42578125" style="668" bestFit="1" customWidth="1"/>
    <col min="3346" max="3585" width="9.140625" style="668"/>
    <col min="3586" max="3586" width="6.85546875" style="668" customWidth="1"/>
    <col min="3587" max="3587" width="8.7109375" style="668" customWidth="1"/>
    <col min="3588" max="3588" width="16.7109375" style="668" customWidth="1"/>
    <col min="3589" max="3589" width="9.140625" style="668"/>
    <col min="3590" max="3590" width="10.7109375" style="668" customWidth="1"/>
    <col min="3591" max="3591" width="9.140625" style="668"/>
    <col min="3592" max="3592" width="9.85546875" style="668" customWidth="1"/>
    <col min="3593" max="3593" width="9.140625" style="668"/>
    <col min="3594" max="3595" width="14.85546875" style="668" bestFit="1" customWidth="1"/>
    <col min="3596" max="3596" width="13.42578125" style="668" bestFit="1" customWidth="1"/>
    <col min="3597" max="3597" width="13.42578125" style="668" customWidth="1"/>
    <col min="3598" max="3599" width="14.85546875" style="668" bestFit="1" customWidth="1"/>
    <col min="3600" max="3600" width="13" style="668" customWidth="1"/>
    <col min="3601" max="3601" width="15.42578125" style="668" bestFit="1" customWidth="1"/>
    <col min="3602" max="3841" width="9.140625" style="668"/>
    <col min="3842" max="3842" width="6.85546875" style="668" customWidth="1"/>
    <col min="3843" max="3843" width="8.7109375" style="668" customWidth="1"/>
    <col min="3844" max="3844" width="16.7109375" style="668" customWidth="1"/>
    <col min="3845" max="3845" width="9.140625" style="668"/>
    <col min="3846" max="3846" width="10.7109375" style="668" customWidth="1"/>
    <col min="3847" max="3847" width="9.140625" style="668"/>
    <col min="3848" max="3848" width="9.85546875" style="668" customWidth="1"/>
    <col min="3849" max="3849" width="9.140625" style="668"/>
    <col min="3850" max="3851" width="14.85546875" style="668" bestFit="1" customWidth="1"/>
    <col min="3852" max="3852" width="13.42578125" style="668" bestFit="1" customWidth="1"/>
    <col min="3853" max="3853" width="13.42578125" style="668" customWidth="1"/>
    <col min="3854" max="3855" width="14.85546875" style="668" bestFit="1" customWidth="1"/>
    <col min="3856" max="3856" width="13" style="668" customWidth="1"/>
    <col min="3857" max="3857" width="15.42578125" style="668" bestFit="1" customWidth="1"/>
    <col min="3858" max="4097" width="9.140625" style="668"/>
    <col min="4098" max="4098" width="6.85546875" style="668" customWidth="1"/>
    <col min="4099" max="4099" width="8.7109375" style="668" customWidth="1"/>
    <col min="4100" max="4100" width="16.7109375" style="668" customWidth="1"/>
    <col min="4101" max="4101" width="9.140625" style="668"/>
    <col min="4102" max="4102" width="10.7109375" style="668" customWidth="1"/>
    <col min="4103" max="4103" width="9.140625" style="668"/>
    <col min="4104" max="4104" width="9.85546875" style="668" customWidth="1"/>
    <col min="4105" max="4105" width="9.140625" style="668"/>
    <col min="4106" max="4107" width="14.85546875" style="668" bestFit="1" customWidth="1"/>
    <col min="4108" max="4108" width="13.42578125" style="668" bestFit="1" customWidth="1"/>
    <col min="4109" max="4109" width="13.42578125" style="668" customWidth="1"/>
    <col min="4110" max="4111" width="14.85546875" style="668" bestFit="1" customWidth="1"/>
    <col min="4112" max="4112" width="13" style="668" customWidth="1"/>
    <col min="4113" max="4113" width="15.42578125" style="668" bestFit="1" customWidth="1"/>
    <col min="4114" max="4353" width="9.140625" style="668"/>
    <col min="4354" max="4354" width="6.85546875" style="668" customWidth="1"/>
    <col min="4355" max="4355" width="8.7109375" style="668" customWidth="1"/>
    <col min="4356" max="4356" width="16.7109375" style="668" customWidth="1"/>
    <col min="4357" max="4357" width="9.140625" style="668"/>
    <col min="4358" max="4358" width="10.7109375" style="668" customWidth="1"/>
    <col min="4359" max="4359" width="9.140625" style="668"/>
    <col min="4360" max="4360" width="9.85546875" style="668" customWidth="1"/>
    <col min="4361" max="4361" width="9.140625" style="668"/>
    <col min="4362" max="4363" width="14.85546875" style="668" bestFit="1" customWidth="1"/>
    <col min="4364" max="4364" width="13.42578125" style="668" bestFit="1" customWidth="1"/>
    <col min="4365" max="4365" width="13.42578125" style="668" customWidth="1"/>
    <col min="4366" max="4367" width="14.85546875" style="668" bestFit="1" customWidth="1"/>
    <col min="4368" max="4368" width="13" style="668" customWidth="1"/>
    <col min="4369" max="4369" width="15.42578125" style="668" bestFit="1" customWidth="1"/>
    <col min="4370" max="4609" width="9.140625" style="668"/>
    <col min="4610" max="4610" width="6.85546875" style="668" customWidth="1"/>
    <col min="4611" max="4611" width="8.7109375" style="668" customWidth="1"/>
    <col min="4612" max="4612" width="16.7109375" style="668" customWidth="1"/>
    <col min="4613" max="4613" width="9.140625" style="668"/>
    <col min="4614" max="4614" width="10.7109375" style="668" customWidth="1"/>
    <col min="4615" max="4615" width="9.140625" style="668"/>
    <col min="4616" max="4616" width="9.85546875" style="668" customWidth="1"/>
    <col min="4617" max="4617" width="9.140625" style="668"/>
    <col min="4618" max="4619" width="14.85546875" style="668" bestFit="1" customWidth="1"/>
    <col min="4620" max="4620" width="13.42578125" style="668" bestFit="1" customWidth="1"/>
    <col min="4621" max="4621" width="13.42578125" style="668" customWidth="1"/>
    <col min="4622" max="4623" width="14.85546875" style="668" bestFit="1" customWidth="1"/>
    <col min="4624" max="4624" width="13" style="668" customWidth="1"/>
    <col min="4625" max="4625" width="15.42578125" style="668" bestFit="1" customWidth="1"/>
    <col min="4626" max="4865" width="9.140625" style="668"/>
    <col min="4866" max="4866" width="6.85546875" style="668" customWidth="1"/>
    <col min="4867" max="4867" width="8.7109375" style="668" customWidth="1"/>
    <col min="4868" max="4868" width="16.7109375" style="668" customWidth="1"/>
    <col min="4869" max="4869" width="9.140625" style="668"/>
    <col min="4870" max="4870" width="10.7109375" style="668" customWidth="1"/>
    <col min="4871" max="4871" width="9.140625" style="668"/>
    <col min="4872" max="4872" width="9.85546875" style="668" customWidth="1"/>
    <col min="4873" max="4873" width="9.140625" style="668"/>
    <col min="4874" max="4875" width="14.85546875" style="668" bestFit="1" customWidth="1"/>
    <col min="4876" max="4876" width="13.42578125" style="668" bestFit="1" customWidth="1"/>
    <col min="4877" max="4877" width="13.42578125" style="668" customWidth="1"/>
    <col min="4878" max="4879" width="14.85546875" style="668" bestFit="1" customWidth="1"/>
    <col min="4880" max="4880" width="13" style="668" customWidth="1"/>
    <col min="4881" max="4881" width="15.42578125" style="668" bestFit="1" customWidth="1"/>
    <col min="4882" max="5121" width="9.140625" style="668"/>
    <col min="5122" max="5122" width="6.85546875" style="668" customWidth="1"/>
    <col min="5123" max="5123" width="8.7109375" style="668" customWidth="1"/>
    <col min="5124" max="5124" width="16.7109375" style="668" customWidth="1"/>
    <col min="5125" max="5125" width="9.140625" style="668"/>
    <col min="5126" max="5126" width="10.7109375" style="668" customWidth="1"/>
    <col min="5127" max="5127" width="9.140625" style="668"/>
    <col min="5128" max="5128" width="9.85546875" style="668" customWidth="1"/>
    <col min="5129" max="5129" width="9.140625" style="668"/>
    <col min="5130" max="5131" width="14.85546875" style="668" bestFit="1" customWidth="1"/>
    <col min="5132" max="5132" width="13.42578125" style="668" bestFit="1" customWidth="1"/>
    <col min="5133" max="5133" width="13.42578125" style="668" customWidth="1"/>
    <col min="5134" max="5135" width="14.85546875" style="668" bestFit="1" customWidth="1"/>
    <col min="5136" max="5136" width="13" style="668" customWidth="1"/>
    <col min="5137" max="5137" width="15.42578125" style="668" bestFit="1" customWidth="1"/>
    <col min="5138" max="5377" width="9.140625" style="668"/>
    <col min="5378" max="5378" width="6.85546875" style="668" customWidth="1"/>
    <col min="5379" max="5379" width="8.7109375" style="668" customWidth="1"/>
    <col min="5380" max="5380" width="16.7109375" style="668" customWidth="1"/>
    <col min="5381" max="5381" width="9.140625" style="668"/>
    <col min="5382" max="5382" width="10.7109375" style="668" customWidth="1"/>
    <col min="5383" max="5383" width="9.140625" style="668"/>
    <col min="5384" max="5384" width="9.85546875" style="668" customWidth="1"/>
    <col min="5385" max="5385" width="9.140625" style="668"/>
    <col min="5386" max="5387" width="14.85546875" style="668" bestFit="1" customWidth="1"/>
    <col min="5388" max="5388" width="13.42578125" style="668" bestFit="1" customWidth="1"/>
    <col min="5389" max="5389" width="13.42578125" style="668" customWidth="1"/>
    <col min="5390" max="5391" width="14.85546875" style="668" bestFit="1" customWidth="1"/>
    <col min="5392" max="5392" width="13" style="668" customWidth="1"/>
    <col min="5393" max="5393" width="15.42578125" style="668" bestFit="1" customWidth="1"/>
    <col min="5394" max="5633" width="9.140625" style="668"/>
    <col min="5634" max="5634" width="6.85546875" style="668" customWidth="1"/>
    <col min="5635" max="5635" width="8.7109375" style="668" customWidth="1"/>
    <col min="5636" max="5636" width="16.7109375" style="668" customWidth="1"/>
    <col min="5637" max="5637" width="9.140625" style="668"/>
    <col min="5638" max="5638" width="10.7109375" style="668" customWidth="1"/>
    <col min="5639" max="5639" width="9.140625" style="668"/>
    <col min="5640" max="5640" width="9.85546875" style="668" customWidth="1"/>
    <col min="5641" max="5641" width="9.140625" style="668"/>
    <col min="5642" max="5643" width="14.85546875" style="668" bestFit="1" customWidth="1"/>
    <col min="5644" max="5644" width="13.42578125" style="668" bestFit="1" customWidth="1"/>
    <col min="5645" max="5645" width="13.42578125" style="668" customWidth="1"/>
    <col min="5646" max="5647" width="14.85546875" style="668" bestFit="1" customWidth="1"/>
    <col min="5648" max="5648" width="13" style="668" customWidth="1"/>
    <col min="5649" max="5649" width="15.42578125" style="668" bestFit="1" customWidth="1"/>
    <col min="5650" max="5889" width="9.140625" style="668"/>
    <col min="5890" max="5890" width="6.85546875" style="668" customWidth="1"/>
    <col min="5891" max="5891" width="8.7109375" style="668" customWidth="1"/>
    <col min="5892" max="5892" width="16.7109375" style="668" customWidth="1"/>
    <col min="5893" max="5893" width="9.140625" style="668"/>
    <col min="5894" max="5894" width="10.7109375" style="668" customWidth="1"/>
    <col min="5895" max="5895" width="9.140625" style="668"/>
    <col min="5896" max="5896" width="9.85546875" style="668" customWidth="1"/>
    <col min="5897" max="5897" width="9.140625" style="668"/>
    <col min="5898" max="5899" width="14.85546875" style="668" bestFit="1" customWidth="1"/>
    <col min="5900" max="5900" width="13.42578125" style="668" bestFit="1" customWidth="1"/>
    <col min="5901" max="5901" width="13.42578125" style="668" customWidth="1"/>
    <col min="5902" max="5903" width="14.85546875" style="668" bestFit="1" customWidth="1"/>
    <col min="5904" max="5904" width="13" style="668" customWidth="1"/>
    <col min="5905" max="5905" width="15.42578125" style="668" bestFit="1" customWidth="1"/>
    <col min="5906" max="6145" width="9.140625" style="668"/>
    <col min="6146" max="6146" width="6.85546875" style="668" customWidth="1"/>
    <col min="6147" max="6147" width="8.7109375" style="668" customWidth="1"/>
    <col min="6148" max="6148" width="16.7109375" style="668" customWidth="1"/>
    <col min="6149" max="6149" width="9.140625" style="668"/>
    <col min="6150" max="6150" width="10.7109375" style="668" customWidth="1"/>
    <col min="6151" max="6151" width="9.140625" style="668"/>
    <col min="6152" max="6152" width="9.85546875" style="668" customWidth="1"/>
    <col min="6153" max="6153" width="9.140625" style="668"/>
    <col min="6154" max="6155" width="14.85546875" style="668" bestFit="1" customWidth="1"/>
    <col min="6156" max="6156" width="13.42578125" style="668" bestFit="1" customWidth="1"/>
    <col min="6157" max="6157" width="13.42578125" style="668" customWidth="1"/>
    <col min="6158" max="6159" width="14.85546875" style="668" bestFit="1" customWidth="1"/>
    <col min="6160" max="6160" width="13" style="668" customWidth="1"/>
    <col min="6161" max="6161" width="15.42578125" style="668" bestFit="1" customWidth="1"/>
    <col min="6162" max="6401" width="9.140625" style="668"/>
    <col min="6402" max="6402" width="6.85546875" style="668" customWidth="1"/>
    <col min="6403" max="6403" width="8.7109375" style="668" customWidth="1"/>
    <col min="6404" max="6404" width="16.7109375" style="668" customWidth="1"/>
    <col min="6405" max="6405" width="9.140625" style="668"/>
    <col min="6406" max="6406" width="10.7109375" style="668" customWidth="1"/>
    <col min="6407" max="6407" width="9.140625" style="668"/>
    <col min="6408" max="6408" width="9.85546875" style="668" customWidth="1"/>
    <col min="6409" max="6409" width="9.140625" style="668"/>
    <col min="6410" max="6411" width="14.85546875" style="668" bestFit="1" customWidth="1"/>
    <col min="6412" max="6412" width="13.42578125" style="668" bestFit="1" customWidth="1"/>
    <col min="6413" max="6413" width="13.42578125" style="668" customWidth="1"/>
    <col min="6414" max="6415" width="14.85546875" style="668" bestFit="1" customWidth="1"/>
    <col min="6416" max="6416" width="13" style="668" customWidth="1"/>
    <col min="6417" max="6417" width="15.42578125" style="668" bestFit="1" customWidth="1"/>
    <col min="6418" max="6657" width="9.140625" style="668"/>
    <col min="6658" max="6658" width="6.85546875" style="668" customWidth="1"/>
    <col min="6659" max="6659" width="8.7109375" style="668" customWidth="1"/>
    <col min="6660" max="6660" width="16.7109375" style="668" customWidth="1"/>
    <col min="6661" max="6661" width="9.140625" style="668"/>
    <col min="6662" max="6662" width="10.7109375" style="668" customWidth="1"/>
    <col min="6663" max="6663" width="9.140625" style="668"/>
    <col min="6664" max="6664" width="9.85546875" style="668" customWidth="1"/>
    <col min="6665" max="6665" width="9.140625" style="668"/>
    <col min="6666" max="6667" width="14.85546875" style="668" bestFit="1" customWidth="1"/>
    <col min="6668" max="6668" width="13.42578125" style="668" bestFit="1" customWidth="1"/>
    <col min="6669" max="6669" width="13.42578125" style="668" customWidth="1"/>
    <col min="6670" max="6671" width="14.85546875" style="668" bestFit="1" customWidth="1"/>
    <col min="6672" max="6672" width="13" style="668" customWidth="1"/>
    <col min="6673" max="6673" width="15.42578125" style="668" bestFit="1" customWidth="1"/>
    <col min="6674" max="6913" width="9.140625" style="668"/>
    <col min="6914" max="6914" width="6.85546875" style="668" customWidth="1"/>
    <col min="6915" max="6915" width="8.7109375" style="668" customWidth="1"/>
    <col min="6916" max="6916" width="16.7109375" style="668" customWidth="1"/>
    <col min="6917" max="6917" width="9.140625" style="668"/>
    <col min="6918" max="6918" width="10.7109375" style="668" customWidth="1"/>
    <col min="6919" max="6919" width="9.140625" style="668"/>
    <col min="6920" max="6920" width="9.85546875" style="668" customWidth="1"/>
    <col min="6921" max="6921" width="9.140625" style="668"/>
    <col min="6922" max="6923" width="14.85546875" style="668" bestFit="1" customWidth="1"/>
    <col min="6924" max="6924" width="13.42578125" style="668" bestFit="1" customWidth="1"/>
    <col min="6925" max="6925" width="13.42578125" style="668" customWidth="1"/>
    <col min="6926" max="6927" width="14.85546875" style="668" bestFit="1" customWidth="1"/>
    <col min="6928" max="6928" width="13" style="668" customWidth="1"/>
    <col min="6929" max="6929" width="15.42578125" style="668" bestFit="1" customWidth="1"/>
    <col min="6930" max="7169" width="9.140625" style="668"/>
    <col min="7170" max="7170" width="6.85546875" style="668" customWidth="1"/>
    <col min="7171" max="7171" width="8.7109375" style="668" customWidth="1"/>
    <col min="7172" max="7172" width="16.7109375" style="668" customWidth="1"/>
    <col min="7173" max="7173" width="9.140625" style="668"/>
    <col min="7174" max="7174" width="10.7109375" style="668" customWidth="1"/>
    <col min="7175" max="7175" width="9.140625" style="668"/>
    <col min="7176" max="7176" width="9.85546875" style="668" customWidth="1"/>
    <col min="7177" max="7177" width="9.140625" style="668"/>
    <col min="7178" max="7179" width="14.85546875" style="668" bestFit="1" customWidth="1"/>
    <col min="7180" max="7180" width="13.42578125" style="668" bestFit="1" customWidth="1"/>
    <col min="7181" max="7181" width="13.42578125" style="668" customWidth="1"/>
    <col min="7182" max="7183" width="14.85546875" style="668" bestFit="1" customWidth="1"/>
    <col min="7184" max="7184" width="13" style="668" customWidth="1"/>
    <col min="7185" max="7185" width="15.42578125" style="668" bestFit="1" customWidth="1"/>
    <col min="7186" max="7425" width="9.140625" style="668"/>
    <col min="7426" max="7426" width="6.85546875" style="668" customWidth="1"/>
    <col min="7427" max="7427" width="8.7109375" style="668" customWidth="1"/>
    <col min="7428" max="7428" width="16.7109375" style="668" customWidth="1"/>
    <col min="7429" max="7429" width="9.140625" style="668"/>
    <col min="7430" max="7430" width="10.7109375" style="668" customWidth="1"/>
    <col min="7431" max="7431" width="9.140625" style="668"/>
    <col min="7432" max="7432" width="9.85546875" style="668" customWidth="1"/>
    <col min="7433" max="7433" width="9.140625" style="668"/>
    <col min="7434" max="7435" width="14.85546875" style="668" bestFit="1" customWidth="1"/>
    <col min="7436" max="7436" width="13.42578125" style="668" bestFit="1" customWidth="1"/>
    <col min="7437" max="7437" width="13.42578125" style="668" customWidth="1"/>
    <col min="7438" max="7439" width="14.85546875" style="668" bestFit="1" customWidth="1"/>
    <col min="7440" max="7440" width="13" style="668" customWidth="1"/>
    <col min="7441" max="7441" width="15.42578125" style="668" bestFit="1" customWidth="1"/>
    <col min="7442" max="7681" width="9.140625" style="668"/>
    <col min="7682" max="7682" width="6.85546875" style="668" customWidth="1"/>
    <col min="7683" max="7683" width="8.7109375" style="668" customWidth="1"/>
    <col min="7684" max="7684" width="16.7109375" style="668" customWidth="1"/>
    <col min="7685" max="7685" width="9.140625" style="668"/>
    <col min="7686" max="7686" width="10.7109375" style="668" customWidth="1"/>
    <col min="7687" max="7687" width="9.140625" style="668"/>
    <col min="7688" max="7688" width="9.85546875" style="668" customWidth="1"/>
    <col min="7689" max="7689" width="9.140625" style="668"/>
    <col min="7690" max="7691" width="14.85546875" style="668" bestFit="1" customWidth="1"/>
    <col min="7692" max="7692" width="13.42578125" style="668" bestFit="1" customWidth="1"/>
    <col min="7693" max="7693" width="13.42578125" style="668" customWidth="1"/>
    <col min="7694" max="7695" width="14.85546875" style="668" bestFit="1" customWidth="1"/>
    <col min="7696" max="7696" width="13" style="668" customWidth="1"/>
    <col min="7697" max="7697" width="15.42578125" style="668" bestFit="1" customWidth="1"/>
    <col min="7698" max="7937" width="9.140625" style="668"/>
    <col min="7938" max="7938" width="6.85546875" style="668" customWidth="1"/>
    <col min="7939" max="7939" width="8.7109375" style="668" customWidth="1"/>
    <col min="7940" max="7940" width="16.7109375" style="668" customWidth="1"/>
    <col min="7941" max="7941" width="9.140625" style="668"/>
    <col min="7942" max="7942" width="10.7109375" style="668" customWidth="1"/>
    <col min="7943" max="7943" width="9.140625" style="668"/>
    <col min="7944" max="7944" width="9.85546875" style="668" customWidth="1"/>
    <col min="7945" max="7945" width="9.140625" style="668"/>
    <col min="7946" max="7947" width="14.85546875" style="668" bestFit="1" customWidth="1"/>
    <col min="7948" max="7948" width="13.42578125" style="668" bestFit="1" customWidth="1"/>
    <col min="7949" max="7949" width="13.42578125" style="668" customWidth="1"/>
    <col min="7950" max="7951" width="14.85546875" style="668" bestFit="1" customWidth="1"/>
    <col min="7952" max="7952" width="13" style="668" customWidth="1"/>
    <col min="7953" max="7953" width="15.42578125" style="668" bestFit="1" customWidth="1"/>
    <col min="7954" max="8193" width="9.140625" style="668"/>
    <col min="8194" max="8194" width="6.85546875" style="668" customWidth="1"/>
    <col min="8195" max="8195" width="8.7109375" style="668" customWidth="1"/>
    <col min="8196" max="8196" width="16.7109375" style="668" customWidth="1"/>
    <col min="8197" max="8197" width="9.140625" style="668"/>
    <col min="8198" max="8198" width="10.7109375" style="668" customWidth="1"/>
    <col min="8199" max="8199" width="9.140625" style="668"/>
    <col min="8200" max="8200" width="9.85546875" style="668" customWidth="1"/>
    <col min="8201" max="8201" width="9.140625" style="668"/>
    <col min="8202" max="8203" width="14.85546875" style="668" bestFit="1" customWidth="1"/>
    <col min="8204" max="8204" width="13.42578125" style="668" bestFit="1" customWidth="1"/>
    <col min="8205" max="8205" width="13.42578125" style="668" customWidth="1"/>
    <col min="8206" max="8207" width="14.85546875" style="668" bestFit="1" customWidth="1"/>
    <col min="8208" max="8208" width="13" style="668" customWidth="1"/>
    <col min="8209" max="8209" width="15.42578125" style="668" bestFit="1" customWidth="1"/>
    <col min="8210" max="8449" width="9.140625" style="668"/>
    <col min="8450" max="8450" width="6.85546875" style="668" customWidth="1"/>
    <col min="8451" max="8451" width="8.7109375" style="668" customWidth="1"/>
    <col min="8452" max="8452" width="16.7109375" style="668" customWidth="1"/>
    <col min="8453" max="8453" width="9.140625" style="668"/>
    <col min="8454" max="8454" width="10.7109375" style="668" customWidth="1"/>
    <col min="8455" max="8455" width="9.140625" style="668"/>
    <col min="8456" max="8456" width="9.85546875" style="668" customWidth="1"/>
    <col min="8457" max="8457" width="9.140625" style="668"/>
    <col min="8458" max="8459" width="14.85546875" style="668" bestFit="1" customWidth="1"/>
    <col min="8460" max="8460" width="13.42578125" style="668" bestFit="1" customWidth="1"/>
    <col min="8461" max="8461" width="13.42578125" style="668" customWidth="1"/>
    <col min="8462" max="8463" width="14.85546875" style="668" bestFit="1" customWidth="1"/>
    <col min="8464" max="8464" width="13" style="668" customWidth="1"/>
    <col min="8465" max="8465" width="15.42578125" style="668" bestFit="1" customWidth="1"/>
    <col min="8466" max="8705" width="9.140625" style="668"/>
    <col min="8706" max="8706" width="6.85546875" style="668" customWidth="1"/>
    <col min="8707" max="8707" width="8.7109375" style="668" customWidth="1"/>
    <col min="8708" max="8708" width="16.7109375" style="668" customWidth="1"/>
    <col min="8709" max="8709" width="9.140625" style="668"/>
    <col min="8710" max="8710" width="10.7109375" style="668" customWidth="1"/>
    <col min="8711" max="8711" width="9.140625" style="668"/>
    <col min="8712" max="8712" width="9.85546875" style="668" customWidth="1"/>
    <col min="8713" max="8713" width="9.140625" style="668"/>
    <col min="8714" max="8715" width="14.85546875" style="668" bestFit="1" customWidth="1"/>
    <col min="8716" max="8716" width="13.42578125" style="668" bestFit="1" customWidth="1"/>
    <col min="8717" max="8717" width="13.42578125" style="668" customWidth="1"/>
    <col min="8718" max="8719" width="14.85546875" style="668" bestFit="1" customWidth="1"/>
    <col min="8720" max="8720" width="13" style="668" customWidth="1"/>
    <col min="8721" max="8721" width="15.42578125" style="668" bestFit="1" customWidth="1"/>
    <col min="8722" max="8961" width="9.140625" style="668"/>
    <col min="8962" max="8962" width="6.85546875" style="668" customWidth="1"/>
    <col min="8963" max="8963" width="8.7109375" style="668" customWidth="1"/>
    <col min="8964" max="8964" width="16.7109375" style="668" customWidth="1"/>
    <col min="8965" max="8965" width="9.140625" style="668"/>
    <col min="8966" max="8966" width="10.7109375" style="668" customWidth="1"/>
    <col min="8967" max="8967" width="9.140625" style="668"/>
    <col min="8968" max="8968" width="9.85546875" style="668" customWidth="1"/>
    <col min="8969" max="8969" width="9.140625" style="668"/>
    <col min="8970" max="8971" width="14.85546875" style="668" bestFit="1" customWidth="1"/>
    <col min="8972" max="8972" width="13.42578125" style="668" bestFit="1" customWidth="1"/>
    <col min="8973" max="8973" width="13.42578125" style="668" customWidth="1"/>
    <col min="8974" max="8975" width="14.85546875" style="668" bestFit="1" customWidth="1"/>
    <col min="8976" max="8976" width="13" style="668" customWidth="1"/>
    <col min="8977" max="8977" width="15.42578125" style="668" bestFit="1" customWidth="1"/>
    <col min="8978" max="9217" width="9.140625" style="668"/>
    <col min="9218" max="9218" width="6.85546875" style="668" customWidth="1"/>
    <col min="9219" max="9219" width="8.7109375" style="668" customWidth="1"/>
    <col min="9220" max="9220" width="16.7109375" style="668" customWidth="1"/>
    <col min="9221" max="9221" width="9.140625" style="668"/>
    <col min="9222" max="9222" width="10.7109375" style="668" customWidth="1"/>
    <col min="9223" max="9223" width="9.140625" style="668"/>
    <col min="9224" max="9224" width="9.85546875" style="668" customWidth="1"/>
    <col min="9225" max="9225" width="9.140625" style="668"/>
    <col min="9226" max="9227" width="14.85546875" style="668" bestFit="1" customWidth="1"/>
    <col min="9228" max="9228" width="13.42578125" style="668" bestFit="1" customWidth="1"/>
    <col min="9229" max="9229" width="13.42578125" style="668" customWidth="1"/>
    <col min="9230" max="9231" width="14.85546875" style="668" bestFit="1" customWidth="1"/>
    <col min="9232" max="9232" width="13" style="668" customWidth="1"/>
    <col min="9233" max="9233" width="15.42578125" style="668" bestFit="1" customWidth="1"/>
    <col min="9234" max="9473" width="9.140625" style="668"/>
    <col min="9474" max="9474" width="6.85546875" style="668" customWidth="1"/>
    <col min="9475" max="9475" width="8.7109375" style="668" customWidth="1"/>
    <col min="9476" max="9476" width="16.7109375" style="668" customWidth="1"/>
    <col min="9477" max="9477" width="9.140625" style="668"/>
    <col min="9478" max="9478" width="10.7109375" style="668" customWidth="1"/>
    <col min="9479" max="9479" width="9.140625" style="668"/>
    <col min="9480" max="9480" width="9.85546875" style="668" customWidth="1"/>
    <col min="9481" max="9481" width="9.140625" style="668"/>
    <col min="9482" max="9483" width="14.85546875" style="668" bestFit="1" customWidth="1"/>
    <col min="9484" max="9484" width="13.42578125" style="668" bestFit="1" customWidth="1"/>
    <col min="9485" max="9485" width="13.42578125" style="668" customWidth="1"/>
    <col min="9486" max="9487" width="14.85546875" style="668" bestFit="1" customWidth="1"/>
    <col min="9488" max="9488" width="13" style="668" customWidth="1"/>
    <col min="9489" max="9489" width="15.42578125" style="668" bestFit="1" customWidth="1"/>
    <col min="9490" max="9729" width="9.140625" style="668"/>
    <col min="9730" max="9730" width="6.85546875" style="668" customWidth="1"/>
    <col min="9731" max="9731" width="8.7109375" style="668" customWidth="1"/>
    <col min="9732" max="9732" width="16.7109375" style="668" customWidth="1"/>
    <col min="9733" max="9733" width="9.140625" style="668"/>
    <col min="9734" max="9734" width="10.7109375" style="668" customWidth="1"/>
    <col min="9735" max="9735" width="9.140625" style="668"/>
    <col min="9736" max="9736" width="9.85546875" style="668" customWidth="1"/>
    <col min="9737" max="9737" width="9.140625" style="668"/>
    <col min="9738" max="9739" width="14.85546875" style="668" bestFit="1" customWidth="1"/>
    <col min="9740" max="9740" width="13.42578125" style="668" bestFit="1" customWidth="1"/>
    <col min="9741" max="9741" width="13.42578125" style="668" customWidth="1"/>
    <col min="9742" max="9743" width="14.85546875" style="668" bestFit="1" customWidth="1"/>
    <col min="9744" max="9744" width="13" style="668" customWidth="1"/>
    <col min="9745" max="9745" width="15.42578125" style="668" bestFit="1" customWidth="1"/>
    <col min="9746" max="9985" width="9.140625" style="668"/>
    <col min="9986" max="9986" width="6.85546875" style="668" customWidth="1"/>
    <col min="9987" max="9987" width="8.7109375" style="668" customWidth="1"/>
    <col min="9988" max="9988" width="16.7109375" style="668" customWidth="1"/>
    <col min="9989" max="9989" width="9.140625" style="668"/>
    <col min="9990" max="9990" width="10.7109375" style="668" customWidth="1"/>
    <col min="9991" max="9991" width="9.140625" style="668"/>
    <col min="9992" max="9992" width="9.85546875" style="668" customWidth="1"/>
    <col min="9993" max="9993" width="9.140625" style="668"/>
    <col min="9994" max="9995" width="14.85546875" style="668" bestFit="1" customWidth="1"/>
    <col min="9996" max="9996" width="13.42578125" style="668" bestFit="1" customWidth="1"/>
    <col min="9997" max="9997" width="13.42578125" style="668" customWidth="1"/>
    <col min="9998" max="9999" width="14.85546875" style="668" bestFit="1" customWidth="1"/>
    <col min="10000" max="10000" width="13" style="668" customWidth="1"/>
    <col min="10001" max="10001" width="15.42578125" style="668" bestFit="1" customWidth="1"/>
    <col min="10002" max="10241" width="9.140625" style="668"/>
    <col min="10242" max="10242" width="6.85546875" style="668" customWidth="1"/>
    <col min="10243" max="10243" width="8.7109375" style="668" customWidth="1"/>
    <col min="10244" max="10244" width="16.7109375" style="668" customWidth="1"/>
    <col min="10245" max="10245" width="9.140625" style="668"/>
    <col min="10246" max="10246" width="10.7109375" style="668" customWidth="1"/>
    <col min="10247" max="10247" width="9.140625" style="668"/>
    <col min="10248" max="10248" width="9.85546875" style="668" customWidth="1"/>
    <col min="10249" max="10249" width="9.140625" style="668"/>
    <col min="10250" max="10251" width="14.85546875" style="668" bestFit="1" customWidth="1"/>
    <col min="10252" max="10252" width="13.42578125" style="668" bestFit="1" customWidth="1"/>
    <col min="10253" max="10253" width="13.42578125" style="668" customWidth="1"/>
    <col min="10254" max="10255" width="14.85546875" style="668" bestFit="1" customWidth="1"/>
    <col min="10256" max="10256" width="13" style="668" customWidth="1"/>
    <col min="10257" max="10257" width="15.42578125" style="668" bestFit="1" customWidth="1"/>
    <col min="10258" max="10497" width="9.140625" style="668"/>
    <col min="10498" max="10498" width="6.85546875" style="668" customWidth="1"/>
    <col min="10499" max="10499" width="8.7109375" style="668" customWidth="1"/>
    <col min="10500" max="10500" width="16.7109375" style="668" customWidth="1"/>
    <col min="10501" max="10501" width="9.140625" style="668"/>
    <col min="10502" max="10502" width="10.7109375" style="668" customWidth="1"/>
    <col min="10503" max="10503" width="9.140625" style="668"/>
    <col min="10504" max="10504" width="9.85546875" style="668" customWidth="1"/>
    <col min="10505" max="10505" width="9.140625" style="668"/>
    <col min="10506" max="10507" width="14.85546875" style="668" bestFit="1" customWidth="1"/>
    <col min="10508" max="10508" width="13.42578125" style="668" bestFit="1" customWidth="1"/>
    <col min="10509" max="10509" width="13.42578125" style="668" customWidth="1"/>
    <col min="10510" max="10511" width="14.85546875" style="668" bestFit="1" customWidth="1"/>
    <col min="10512" max="10512" width="13" style="668" customWidth="1"/>
    <col min="10513" max="10513" width="15.42578125" style="668" bestFit="1" customWidth="1"/>
    <col min="10514" max="10753" width="9.140625" style="668"/>
    <col min="10754" max="10754" width="6.85546875" style="668" customWidth="1"/>
    <col min="10755" max="10755" width="8.7109375" style="668" customWidth="1"/>
    <col min="10756" max="10756" width="16.7109375" style="668" customWidth="1"/>
    <col min="10757" max="10757" width="9.140625" style="668"/>
    <col min="10758" max="10758" width="10.7109375" style="668" customWidth="1"/>
    <col min="10759" max="10759" width="9.140625" style="668"/>
    <col min="10760" max="10760" width="9.85546875" style="668" customWidth="1"/>
    <col min="10761" max="10761" width="9.140625" style="668"/>
    <col min="10762" max="10763" width="14.85546875" style="668" bestFit="1" customWidth="1"/>
    <col min="10764" max="10764" width="13.42578125" style="668" bestFit="1" customWidth="1"/>
    <col min="10765" max="10765" width="13.42578125" style="668" customWidth="1"/>
    <col min="10766" max="10767" width="14.85546875" style="668" bestFit="1" customWidth="1"/>
    <col min="10768" max="10768" width="13" style="668" customWidth="1"/>
    <col min="10769" max="10769" width="15.42578125" style="668" bestFit="1" customWidth="1"/>
    <col min="10770" max="11009" width="9.140625" style="668"/>
    <col min="11010" max="11010" width="6.85546875" style="668" customWidth="1"/>
    <col min="11011" max="11011" width="8.7109375" style="668" customWidth="1"/>
    <col min="11012" max="11012" width="16.7109375" style="668" customWidth="1"/>
    <col min="11013" max="11013" width="9.140625" style="668"/>
    <col min="11014" max="11014" width="10.7109375" style="668" customWidth="1"/>
    <col min="11015" max="11015" width="9.140625" style="668"/>
    <col min="11016" max="11016" width="9.85546875" style="668" customWidth="1"/>
    <col min="11017" max="11017" width="9.140625" style="668"/>
    <col min="11018" max="11019" width="14.85546875" style="668" bestFit="1" customWidth="1"/>
    <col min="11020" max="11020" width="13.42578125" style="668" bestFit="1" customWidth="1"/>
    <col min="11021" max="11021" width="13.42578125" style="668" customWidth="1"/>
    <col min="11022" max="11023" width="14.85546875" style="668" bestFit="1" customWidth="1"/>
    <col min="11024" max="11024" width="13" style="668" customWidth="1"/>
    <col min="11025" max="11025" width="15.42578125" style="668" bestFit="1" customWidth="1"/>
    <col min="11026" max="11265" width="9.140625" style="668"/>
    <col min="11266" max="11266" width="6.85546875" style="668" customWidth="1"/>
    <col min="11267" max="11267" width="8.7109375" style="668" customWidth="1"/>
    <col min="11268" max="11268" width="16.7109375" style="668" customWidth="1"/>
    <col min="11269" max="11269" width="9.140625" style="668"/>
    <col min="11270" max="11270" width="10.7109375" style="668" customWidth="1"/>
    <col min="11271" max="11271" width="9.140625" style="668"/>
    <col min="11272" max="11272" width="9.85546875" style="668" customWidth="1"/>
    <col min="11273" max="11273" width="9.140625" style="668"/>
    <col min="11274" max="11275" width="14.85546875" style="668" bestFit="1" customWidth="1"/>
    <col min="11276" max="11276" width="13.42578125" style="668" bestFit="1" customWidth="1"/>
    <col min="11277" max="11277" width="13.42578125" style="668" customWidth="1"/>
    <col min="11278" max="11279" width="14.85546875" style="668" bestFit="1" customWidth="1"/>
    <col min="11280" max="11280" width="13" style="668" customWidth="1"/>
    <col min="11281" max="11281" width="15.42578125" style="668" bestFit="1" customWidth="1"/>
    <col min="11282" max="11521" width="9.140625" style="668"/>
    <col min="11522" max="11522" width="6.85546875" style="668" customWidth="1"/>
    <col min="11523" max="11523" width="8.7109375" style="668" customWidth="1"/>
    <col min="11524" max="11524" width="16.7109375" style="668" customWidth="1"/>
    <col min="11525" max="11525" width="9.140625" style="668"/>
    <col min="11526" max="11526" width="10.7109375" style="668" customWidth="1"/>
    <col min="11527" max="11527" width="9.140625" style="668"/>
    <col min="11528" max="11528" width="9.85546875" style="668" customWidth="1"/>
    <col min="11529" max="11529" width="9.140625" style="668"/>
    <col min="11530" max="11531" width="14.85546875" style="668" bestFit="1" customWidth="1"/>
    <col min="11532" max="11532" width="13.42578125" style="668" bestFit="1" customWidth="1"/>
    <col min="11533" max="11533" width="13.42578125" style="668" customWidth="1"/>
    <col min="11534" max="11535" width="14.85546875" style="668" bestFit="1" customWidth="1"/>
    <col min="11536" max="11536" width="13" style="668" customWidth="1"/>
    <col min="11537" max="11537" width="15.42578125" style="668" bestFit="1" customWidth="1"/>
    <col min="11538" max="11777" width="9.140625" style="668"/>
    <col min="11778" max="11778" width="6.85546875" style="668" customWidth="1"/>
    <col min="11779" max="11779" width="8.7109375" style="668" customWidth="1"/>
    <col min="11780" max="11780" width="16.7109375" style="668" customWidth="1"/>
    <col min="11781" max="11781" width="9.140625" style="668"/>
    <col min="11782" max="11782" width="10.7109375" style="668" customWidth="1"/>
    <col min="11783" max="11783" width="9.140625" style="668"/>
    <col min="11784" max="11784" width="9.85546875" style="668" customWidth="1"/>
    <col min="11785" max="11785" width="9.140625" style="668"/>
    <col min="11786" max="11787" width="14.85546875" style="668" bestFit="1" customWidth="1"/>
    <col min="11788" max="11788" width="13.42578125" style="668" bestFit="1" customWidth="1"/>
    <col min="11789" max="11789" width="13.42578125" style="668" customWidth="1"/>
    <col min="11790" max="11791" width="14.85546875" style="668" bestFit="1" customWidth="1"/>
    <col min="11792" max="11792" width="13" style="668" customWidth="1"/>
    <col min="11793" max="11793" width="15.42578125" style="668" bestFit="1" customWidth="1"/>
    <col min="11794" max="12033" width="9.140625" style="668"/>
    <col min="12034" max="12034" width="6.85546875" style="668" customWidth="1"/>
    <col min="12035" max="12035" width="8.7109375" style="668" customWidth="1"/>
    <col min="12036" max="12036" width="16.7109375" style="668" customWidth="1"/>
    <col min="12037" max="12037" width="9.140625" style="668"/>
    <col min="12038" max="12038" width="10.7109375" style="668" customWidth="1"/>
    <col min="12039" max="12039" width="9.140625" style="668"/>
    <col min="12040" max="12040" width="9.85546875" style="668" customWidth="1"/>
    <col min="12041" max="12041" width="9.140625" style="668"/>
    <col min="12042" max="12043" width="14.85546875" style="668" bestFit="1" customWidth="1"/>
    <col min="12044" max="12044" width="13.42578125" style="668" bestFit="1" customWidth="1"/>
    <col min="12045" max="12045" width="13.42578125" style="668" customWidth="1"/>
    <col min="12046" max="12047" width="14.85546875" style="668" bestFit="1" customWidth="1"/>
    <col min="12048" max="12048" width="13" style="668" customWidth="1"/>
    <col min="12049" max="12049" width="15.42578125" style="668" bestFit="1" customWidth="1"/>
    <col min="12050" max="12289" width="9.140625" style="668"/>
    <col min="12290" max="12290" width="6.85546875" style="668" customWidth="1"/>
    <col min="12291" max="12291" width="8.7109375" style="668" customWidth="1"/>
    <col min="12292" max="12292" width="16.7109375" style="668" customWidth="1"/>
    <col min="12293" max="12293" width="9.140625" style="668"/>
    <col min="12294" max="12294" width="10.7109375" style="668" customWidth="1"/>
    <col min="12295" max="12295" width="9.140625" style="668"/>
    <col min="12296" max="12296" width="9.85546875" style="668" customWidth="1"/>
    <col min="12297" max="12297" width="9.140625" style="668"/>
    <col min="12298" max="12299" width="14.85546875" style="668" bestFit="1" customWidth="1"/>
    <col min="12300" max="12300" width="13.42578125" style="668" bestFit="1" customWidth="1"/>
    <col min="12301" max="12301" width="13.42578125" style="668" customWidth="1"/>
    <col min="12302" max="12303" width="14.85546875" style="668" bestFit="1" customWidth="1"/>
    <col min="12304" max="12304" width="13" style="668" customWidth="1"/>
    <col min="12305" max="12305" width="15.42578125" style="668" bestFit="1" customWidth="1"/>
    <col min="12306" max="12545" width="9.140625" style="668"/>
    <col min="12546" max="12546" width="6.85546875" style="668" customWidth="1"/>
    <col min="12547" max="12547" width="8.7109375" style="668" customWidth="1"/>
    <col min="12548" max="12548" width="16.7109375" style="668" customWidth="1"/>
    <col min="12549" max="12549" width="9.140625" style="668"/>
    <col min="12550" max="12550" width="10.7109375" style="668" customWidth="1"/>
    <col min="12551" max="12551" width="9.140625" style="668"/>
    <col min="12552" max="12552" width="9.85546875" style="668" customWidth="1"/>
    <col min="12553" max="12553" width="9.140625" style="668"/>
    <col min="12554" max="12555" width="14.85546875" style="668" bestFit="1" customWidth="1"/>
    <col min="12556" max="12556" width="13.42578125" style="668" bestFit="1" customWidth="1"/>
    <col min="12557" max="12557" width="13.42578125" style="668" customWidth="1"/>
    <col min="12558" max="12559" width="14.85546875" style="668" bestFit="1" customWidth="1"/>
    <col min="12560" max="12560" width="13" style="668" customWidth="1"/>
    <col min="12561" max="12561" width="15.42578125" style="668" bestFit="1" customWidth="1"/>
    <col min="12562" max="12801" width="9.140625" style="668"/>
    <col min="12802" max="12802" width="6.85546875" style="668" customWidth="1"/>
    <col min="12803" max="12803" width="8.7109375" style="668" customWidth="1"/>
    <col min="12804" max="12804" width="16.7109375" style="668" customWidth="1"/>
    <col min="12805" max="12805" width="9.140625" style="668"/>
    <col min="12806" max="12806" width="10.7109375" style="668" customWidth="1"/>
    <col min="12807" max="12807" width="9.140625" style="668"/>
    <col min="12808" max="12808" width="9.85546875" style="668" customWidth="1"/>
    <col min="12809" max="12809" width="9.140625" style="668"/>
    <col min="12810" max="12811" width="14.85546875" style="668" bestFit="1" customWidth="1"/>
    <col min="12812" max="12812" width="13.42578125" style="668" bestFit="1" customWidth="1"/>
    <col min="12813" max="12813" width="13.42578125" style="668" customWidth="1"/>
    <col min="12814" max="12815" width="14.85546875" style="668" bestFit="1" customWidth="1"/>
    <col min="12816" max="12816" width="13" style="668" customWidth="1"/>
    <col min="12817" max="12817" width="15.42578125" style="668" bestFit="1" customWidth="1"/>
    <col min="12818" max="13057" width="9.140625" style="668"/>
    <col min="13058" max="13058" width="6.85546875" style="668" customWidth="1"/>
    <col min="13059" max="13059" width="8.7109375" style="668" customWidth="1"/>
    <col min="13060" max="13060" width="16.7109375" style="668" customWidth="1"/>
    <col min="13061" max="13061" width="9.140625" style="668"/>
    <col min="13062" max="13062" width="10.7109375" style="668" customWidth="1"/>
    <col min="13063" max="13063" width="9.140625" style="668"/>
    <col min="13064" max="13064" width="9.85546875" style="668" customWidth="1"/>
    <col min="13065" max="13065" width="9.140625" style="668"/>
    <col min="13066" max="13067" width="14.85546875" style="668" bestFit="1" customWidth="1"/>
    <col min="13068" max="13068" width="13.42578125" style="668" bestFit="1" customWidth="1"/>
    <col min="13069" max="13069" width="13.42578125" style="668" customWidth="1"/>
    <col min="13070" max="13071" width="14.85546875" style="668" bestFit="1" customWidth="1"/>
    <col min="13072" max="13072" width="13" style="668" customWidth="1"/>
    <col min="13073" max="13073" width="15.42578125" style="668" bestFit="1" customWidth="1"/>
    <col min="13074" max="13313" width="9.140625" style="668"/>
    <col min="13314" max="13314" width="6.85546875" style="668" customWidth="1"/>
    <col min="13315" max="13315" width="8.7109375" style="668" customWidth="1"/>
    <col min="13316" max="13316" width="16.7109375" style="668" customWidth="1"/>
    <col min="13317" max="13317" width="9.140625" style="668"/>
    <col min="13318" max="13318" width="10.7109375" style="668" customWidth="1"/>
    <col min="13319" max="13319" width="9.140625" style="668"/>
    <col min="13320" max="13320" width="9.85546875" style="668" customWidth="1"/>
    <col min="13321" max="13321" width="9.140625" style="668"/>
    <col min="13322" max="13323" width="14.85546875" style="668" bestFit="1" customWidth="1"/>
    <col min="13324" max="13324" width="13.42578125" style="668" bestFit="1" customWidth="1"/>
    <col min="13325" max="13325" width="13.42578125" style="668" customWidth="1"/>
    <col min="13326" max="13327" width="14.85546875" style="668" bestFit="1" customWidth="1"/>
    <col min="13328" max="13328" width="13" style="668" customWidth="1"/>
    <col min="13329" max="13329" width="15.42578125" style="668" bestFit="1" customWidth="1"/>
    <col min="13330" max="13569" width="9.140625" style="668"/>
    <col min="13570" max="13570" width="6.85546875" style="668" customWidth="1"/>
    <col min="13571" max="13571" width="8.7109375" style="668" customWidth="1"/>
    <col min="13572" max="13572" width="16.7109375" style="668" customWidth="1"/>
    <col min="13573" max="13573" width="9.140625" style="668"/>
    <col min="13574" max="13574" width="10.7109375" style="668" customWidth="1"/>
    <col min="13575" max="13575" width="9.140625" style="668"/>
    <col min="13576" max="13576" width="9.85546875" style="668" customWidth="1"/>
    <col min="13577" max="13577" width="9.140625" style="668"/>
    <col min="13578" max="13579" width="14.85546875" style="668" bestFit="1" customWidth="1"/>
    <col min="13580" max="13580" width="13.42578125" style="668" bestFit="1" customWidth="1"/>
    <col min="13581" max="13581" width="13.42578125" style="668" customWidth="1"/>
    <col min="13582" max="13583" width="14.85546875" style="668" bestFit="1" customWidth="1"/>
    <col min="13584" max="13584" width="13" style="668" customWidth="1"/>
    <col min="13585" max="13585" width="15.42578125" style="668" bestFit="1" customWidth="1"/>
    <col min="13586" max="13825" width="9.140625" style="668"/>
    <col min="13826" max="13826" width="6.85546875" style="668" customWidth="1"/>
    <col min="13827" max="13827" width="8.7109375" style="668" customWidth="1"/>
    <col min="13828" max="13828" width="16.7109375" style="668" customWidth="1"/>
    <col min="13829" max="13829" width="9.140625" style="668"/>
    <col min="13830" max="13830" width="10.7109375" style="668" customWidth="1"/>
    <col min="13831" max="13831" width="9.140625" style="668"/>
    <col min="13832" max="13832" width="9.85546875" style="668" customWidth="1"/>
    <col min="13833" max="13833" width="9.140625" style="668"/>
    <col min="13834" max="13835" width="14.85546875" style="668" bestFit="1" customWidth="1"/>
    <col min="13836" max="13836" width="13.42578125" style="668" bestFit="1" customWidth="1"/>
    <col min="13837" max="13837" width="13.42578125" style="668" customWidth="1"/>
    <col min="13838" max="13839" width="14.85546875" style="668" bestFit="1" customWidth="1"/>
    <col min="13840" max="13840" width="13" style="668" customWidth="1"/>
    <col min="13841" max="13841" width="15.42578125" style="668" bestFit="1" customWidth="1"/>
    <col min="13842" max="14081" width="9.140625" style="668"/>
    <col min="14082" max="14082" width="6.85546875" style="668" customWidth="1"/>
    <col min="14083" max="14083" width="8.7109375" style="668" customWidth="1"/>
    <col min="14084" max="14084" width="16.7109375" style="668" customWidth="1"/>
    <col min="14085" max="14085" width="9.140625" style="668"/>
    <col min="14086" max="14086" width="10.7109375" style="668" customWidth="1"/>
    <col min="14087" max="14087" width="9.140625" style="668"/>
    <col min="14088" max="14088" width="9.85546875" style="668" customWidth="1"/>
    <col min="14089" max="14089" width="9.140625" style="668"/>
    <col min="14090" max="14091" width="14.85546875" style="668" bestFit="1" customWidth="1"/>
    <col min="14092" max="14092" width="13.42578125" style="668" bestFit="1" customWidth="1"/>
    <col min="14093" max="14093" width="13.42578125" style="668" customWidth="1"/>
    <col min="14094" max="14095" width="14.85546875" style="668" bestFit="1" customWidth="1"/>
    <col min="14096" max="14096" width="13" style="668" customWidth="1"/>
    <col min="14097" max="14097" width="15.42578125" style="668" bestFit="1" customWidth="1"/>
    <col min="14098" max="14337" width="9.140625" style="668"/>
    <col min="14338" max="14338" width="6.85546875" style="668" customWidth="1"/>
    <col min="14339" max="14339" width="8.7109375" style="668" customWidth="1"/>
    <col min="14340" max="14340" width="16.7109375" style="668" customWidth="1"/>
    <col min="14341" max="14341" width="9.140625" style="668"/>
    <col min="14342" max="14342" width="10.7109375" style="668" customWidth="1"/>
    <col min="14343" max="14343" width="9.140625" style="668"/>
    <col min="14344" max="14344" width="9.85546875" style="668" customWidth="1"/>
    <col min="14345" max="14345" width="9.140625" style="668"/>
    <col min="14346" max="14347" width="14.85546875" style="668" bestFit="1" customWidth="1"/>
    <col min="14348" max="14348" width="13.42578125" style="668" bestFit="1" customWidth="1"/>
    <col min="14349" max="14349" width="13.42578125" style="668" customWidth="1"/>
    <col min="14350" max="14351" width="14.85546875" style="668" bestFit="1" customWidth="1"/>
    <col min="14352" max="14352" width="13" style="668" customWidth="1"/>
    <col min="14353" max="14353" width="15.42578125" style="668" bestFit="1" customWidth="1"/>
    <col min="14354" max="14593" width="9.140625" style="668"/>
    <col min="14594" max="14594" width="6.85546875" style="668" customWidth="1"/>
    <col min="14595" max="14595" width="8.7109375" style="668" customWidth="1"/>
    <col min="14596" max="14596" width="16.7109375" style="668" customWidth="1"/>
    <col min="14597" max="14597" width="9.140625" style="668"/>
    <col min="14598" max="14598" width="10.7109375" style="668" customWidth="1"/>
    <col min="14599" max="14599" width="9.140625" style="668"/>
    <col min="14600" max="14600" width="9.85546875" style="668" customWidth="1"/>
    <col min="14601" max="14601" width="9.140625" style="668"/>
    <col min="14602" max="14603" width="14.85546875" style="668" bestFit="1" customWidth="1"/>
    <col min="14604" max="14604" width="13.42578125" style="668" bestFit="1" customWidth="1"/>
    <col min="14605" max="14605" width="13.42578125" style="668" customWidth="1"/>
    <col min="14606" max="14607" width="14.85546875" style="668" bestFit="1" customWidth="1"/>
    <col min="14608" max="14608" width="13" style="668" customWidth="1"/>
    <col min="14609" max="14609" width="15.42578125" style="668" bestFit="1" customWidth="1"/>
    <col min="14610" max="14849" width="9.140625" style="668"/>
    <col min="14850" max="14850" width="6.85546875" style="668" customWidth="1"/>
    <col min="14851" max="14851" width="8.7109375" style="668" customWidth="1"/>
    <col min="14852" max="14852" width="16.7109375" style="668" customWidth="1"/>
    <col min="14853" max="14853" width="9.140625" style="668"/>
    <col min="14854" max="14854" width="10.7109375" style="668" customWidth="1"/>
    <col min="14855" max="14855" width="9.140625" style="668"/>
    <col min="14856" max="14856" width="9.85546875" style="668" customWidth="1"/>
    <col min="14857" max="14857" width="9.140625" style="668"/>
    <col min="14858" max="14859" width="14.85546875" style="668" bestFit="1" customWidth="1"/>
    <col min="14860" max="14860" width="13.42578125" style="668" bestFit="1" customWidth="1"/>
    <col min="14861" max="14861" width="13.42578125" style="668" customWidth="1"/>
    <col min="14862" max="14863" width="14.85546875" style="668" bestFit="1" customWidth="1"/>
    <col min="14864" max="14864" width="13" style="668" customWidth="1"/>
    <col min="14865" max="14865" width="15.42578125" style="668" bestFit="1" customWidth="1"/>
    <col min="14866" max="15105" width="9.140625" style="668"/>
    <col min="15106" max="15106" width="6.85546875" style="668" customWidth="1"/>
    <col min="15107" max="15107" width="8.7109375" style="668" customWidth="1"/>
    <col min="15108" max="15108" width="16.7109375" style="668" customWidth="1"/>
    <col min="15109" max="15109" width="9.140625" style="668"/>
    <col min="15110" max="15110" width="10.7109375" style="668" customWidth="1"/>
    <col min="15111" max="15111" width="9.140625" style="668"/>
    <col min="15112" max="15112" width="9.85546875" style="668" customWidth="1"/>
    <col min="15113" max="15113" width="9.140625" style="668"/>
    <col min="15114" max="15115" width="14.85546875" style="668" bestFit="1" customWidth="1"/>
    <col min="15116" max="15116" width="13.42578125" style="668" bestFit="1" customWidth="1"/>
    <col min="15117" max="15117" width="13.42578125" style="668" customWidth="1"/>
    <col min="15118" max="15119" width="14.85546875" style="668" bestFit="1" customWidth="1"/>
    <col min="15120" max="15120" width="13" style="668" customWidth="1"/>
    <col min="15121" max="15121" width="15.42578125" style="668" bestFit="1" customWidth="1"/>
    <col min="15122" max="15361" width="9.140625" style="668"/>
    <col min="15362" max="15362" width="6.85546875" style="668" customWidth="1"/>
    <col min="15363" max="15363" width="8.7109375" style="668" customWidth="1"/>
    <col min="15364" max="15364" width="16.7109375" style="668" customWidth="1"/>
    <col min="15365" max="15365" width="9.140625" style="668"/>
    <col min="15366" max="15366" width="10.7109375" style="668" customWidth="1"/>
    <col min="15367" max="15367" width="9.140625" style="668"/>
    <col min="15368" max="15368" width="9.85546875" style="668" customWidth="1"/>
    <col min="15369" max="15369" width="9.140625" style="668"/>
    <col min="15370" max="15371" width="14.85546875" style="668" bestFit="1" customWidth="1"/>
    <col min="15372" max="15372" width="13.42578125" style="668" bestFit="1" customWidth="1"/>
    <col min="15373" max="15373" width="13.42578125" style="668" customWidth="1"/>
    <col min="15374" max="15375" width="14.85546875" style="668" bestFit="1" customWidth="1"/>
    <col min="15376" max="15376" width="13" style="668" customWidth="1"/>
    <col min="15377" max="15377" width="15.42578125" style="668" bestFit="1" customWidth="1"/>
    <col min="15378" max="15617" width="9.140625" style="668"/>
    <col min="15618" max="15618" width="6.85546875" style="668" customWidth="1"/>
    <col min="15619" max="15619" width="8.7109375" style="668" customWidth="1"/>
    <col min="15620" max="15620" width="16.7109375" style="668" customWidth="1"/>
    <col min="15621" max="15621" width="9.140625" style="668"/>
    <col min="15622" max="15622" width="10.7109375" style="668" customWidth="1"/>
    <col min="15623" max="15623" width="9.140625" style="668"/>
    <col min="15624" max="15624" width="9.85546875" style="668" customWidth="1"/>
    <col min="15625" max="15625" width="9.140625" style="668"/>
    <col min="15626" max="15627" width="14.85546875" style="668" bestFit="1" customWidth="1"/>
    <col min="15628" max="15628" width="13.42578125" style="668" bestFit="1" customWidth="1"/>
    <col min="15629" max="15629" width="13.42578125" style="668" customWidth="1"/>
    <col min="15630" max="15631" width="14.85546875" style="668" bestFit="1" customWidth="1"/>
    <col min="15632" max="15632" width="13" style="668" customWidth="1"/>
    <col min="15633" max="15633" width="15.42578125" style="668" bestFit="1" customWidth="1"/>
    <col min="15634" max="15873" width="9.140625" style="668"/>
    <col min="15874" max="15874" width="6.85546875" style="668" customWidth="1"/>
    <col min="15875" max="15875" width="8.7109375" style="668" customWidth="1"/>
    <col min="15876" max="15876" width="16.7109375" style="668" customWidth="1"/>
    <col min="15877" max="15877" width="9.140625" style="668"/>
    <col min="15878" max="15878" width="10.7109375" style="668" customWidth="1"/>
    <col min="15879" max="15879" width="9.140625" style="668"/>
    <col min="15880" max="15880" width="9.85546875" style="668" customWidth="1"/>
    <col min="15881" max="15881" width="9.140625" style="668"/>
    <col min="15882" max="15883" width="14.85546875" style="668" bestFit="1" customWidth="1"/>
    <col min="15884" max="15884" width="13.42578125" style="668" bestFit="1" customWidth="1"/>
    <col min="15885" max="15885" width="13.42578125" style="668" customWidth="1"/>
    <col min="15886" max="15887" width="14.85546875" style="668" bestFit="1" customWidth="1"/>
    <col min="15888" max="15888" width="13" style="668" customWidth="1"/>
    <col min="15889" max="15889" width="15.42578125" style="668" bestFit="1" customWidth="1"/>
    <col min="15890" max="16129" width="9.140625" style="668"/>
    <col min="16130" max="16130" width="6.85546875" style="668" customWidth="1"/>
    <col min="16131" max="16131" width="8.7109375" style="668" customWidth="1"/>
    <col min="16132" max="16132" width="16.7109375" style="668" customWidth="1"/>
    <col min="16133" max="16133" width="9.140625" style="668"/>
    <col min="16134" max="16134" width="10.7109375" style="668" customWidth="1"/>
    <col min="16135" max="16135" width="9.140625" style="668"/>
    <col min="16136" max="16136" width="9.85546875" style="668" customWidth="1"/>
    <col min="16137" max="16137" width="9.140625" style="668"/>
    <col min="16138" max="16139" width="14.85546875" style="668" bestFit="1" customWidth="1"/>
    <col min="16140" max="16140" width="13.42578125" style="668" bestFit="1" customWidth="1"/>
    <col min="16141" max="16141" width="13.42578125" style="668" customWidth="1"/>
    <col min="16142" max="16143" width="14.85546875" style="668" bestFit="1" customWidth="1"/>
    <col min="16144" max="16144" width="13" style="668" customWidth="1"/>
    <col min="16145" max="16145" width="15.42578125" style="668" bestFit="1" customWidth="1"/>
    <col min="16146" max="16384" width="9.140625" style="668"/>
  </cols>
  <sheetData>
    <row r="1" spans="1:17" x14ac:dyDescent="0.2">
      <c r="A1" s="667"/>
      <c r="B1" s="667"/>
      <c r="C1" s="667"/>
      <c r="D1" s="667"/>
      <c r="E1" s="667"/>
      <c r="F1" s="667"/>
      <c r="G1" s="667"/>
      <c r="H1" s="667"/>
      <c r="I1" s="667"/>
      <c r="J1" s="667"/>
      <c r="K1" s="667"/>
      <c r="L1" s="667"/>
      <c r="M1" s="667"/>
      <c r="N1" s="667"/>
      <c r="O1" s="1211">
        <v>16</v>
      </c>
    </row>
    <row r="2" spans="1:17" ht="15" x14ac:dyDescent="0.25">
      <c r="A2" s="1411" t="s">
        <v>514</v>
      </c>
      <c r="B2" s="1411"/>
      <c r="C2" s="1411"/>
      <c r="D2" s="1411"/>
      <c r="E2" s="1411"/>
      <c r="F2" s="1411"/>
      <c r="G2" s="1411"/>
      <c r="H2" s="1411"/>
      <c r="I2" s="1411"/>
      <c r="J2" s="1411"/>
      <c r="K2" s="1411"/>
      <c r="L2" s="1411"/>
      <c r="M2" s="1411"/>
      <c r="N2" s="1411"/>
      <c r="O2" s="1411"/>
    </row>
    <row r="3" spans="1:17" ht="15" x14ac:dyDescent="0.25">
      <c r="A3" s="1411" t="s">
        <v>919</v>
      </c>
      <c r="B3" s="1411"/>
      <c r="C3" s="1411"/>
      <c r="D3" s="1411"/>
      <c r="E3" s="1411"/>
      <c r="F3" s="1411"/>
      <c r="G3" s="1411"/>
      <c r="H3" s="1411"/>
      <c r="I3" s="1411"/>
      <c r="J3" s="1411"/>
      <c r="K3" s="1411"/>
      <c r="L3" s="1411"/>
      <c r="M3" s="1411"/>
      <c r="N3" s="1411"/>
      <c r="O3" s="1411"/>
    </row>
    <row r="5" spans="1:17" ht="12.75" customHeight="1" x14ac:dyDescent="0.2">
      <c r="A5" s="1412" t="s">
        <v>494</v>
      </c>
      <c r="B5" s="1412" t="s">
        <v>69</v>
      </c>
      <c r="C5" s="1412" t="s">
        <v>88</v>
      </c>
      <c r="D5" s="1412" t="s">
        <v>70</v>
      </c>
      <c r="E5" s="1412" t="s">
        <v>71</v>
      </c>
      <c r="F5" s="1412"/>
      <c r="G5" s="1412" t="s">
        <v>920</v>
      </c>
      <c r="H5" s="1412"/>
      <c r="I5" s="1414" t="s">
        <v>72</v>
      </c>
      <c r="J5" s="1416" t="s">
        <v>73</v>
      </c>
      <c r="K5" s="1416" t="s">
        <v>921</v>
      </c>
      <c r="L5" s="1416" t="s">
        <v>340</v>
      </c>
      <c r="M5" s="1416" t="s">
        <v>74</v>
      </c>
      <c r="N5" s="1416" t="s">
        <v>75</v>
      </c>
      <c r="O5" s="1416" t="s">
        <v>544</v>
      </c>
    </row>
    <row r="6" spans="1:17" x14ac:dyDescent="0.2">
      <c r="A6" s="1412"/>
      <c r="B6" s="1412"/>
      <c r="C6" s="1412"/>
      <c r="D6" s="1412"/>
      <c r="E6" s="1412"/>
      <c r="F6" s="1412"/>
      <c r="G6" s="1412"/>
      <c r="H6" s="1412"/>
      <c r="I6" s="1414"/>
      <c r="J6" s="1416"/>
      <c r="K6" s="1416"/>
      <c r="L6" s="1416"/>
      <c r="M6" s="1416"/>
      <c r="N6" s="1416"/>
      <c r="O6" s="1416"/>
    </row>
    <row r="7" spans="1:17" ht="24" customHeight="1" thickBot="1" x14ac:dyDescent="0.25">
      <c r="A7" s="1413"/>
      <c r="B7" s="1413"/>
      <c r="C7" s="1413"/>
      <c r="D7" s="1413"/>
      <c r="E7" s="1413"/>
      <c r="F7" s="1413"/>
      <c r="G7" s="1413"/>
      <c r="H7" s="1413"/>
      <c r="I7" s="1415"/>
      <c r="J7" s="1417"/>
      <c r="K7" s="1417"/>
      <c r="L7" s="1417"/>
      <c r="M7" s="1418"/>
      <c r="N7" s="1417"/>
      <c r="O7" s="1417"/>
      <c r="Q7" s="669"/>
    </row>
    <row r="8" spans="1:17" ht="16.5" customHeight="1" thickTop="1" x14ac:dyDescent="0.2">
      <c r="A8" s="1212">
        <v>1</v>
      </c>
      <c r="B8" s="1213" t="s">
        <v>89</v>
      </c>
      <c r="C8" s="1214" t="s">
        <v>76</v>
      </c>
      <c r="D8" s="1215" t="s">
        <v>77</v>
      </c>
      <c r="E8" s="1419">
        <f>SUM(J8:O8)</f>
        <v>42136558.340000004</v>
      </c>
      <c r="F8" s="1419"/>
      <c r="G8" s="1419">
        <f>E8-I8</f>
        <v>42136558.340000004</v>
      </c>
      <c r="H8" s="1419"/>
      <c r="I8" s="1216">
        <v>0</v>
      </c>
      <c r="J8" s="1217">
        <v>126190</v>
      </c>
      <c r="K8" s="1217">
        <v>826457.46</v>
      </c>
      <c r="L8" s="1217">
        <v>7271785.1299999999</v>
      </c>
      <c r="M8" s="1217">
        <v>0</v>
      </c>
      <c r="N8" s="1217">
        <v>25485550</v>
      </c>
      <c r="O8" s="1217">
        <v>8426575.75</v>
      </c>
      <c r="P8" s="670"/>
      <c r="Q8" s="670"/>
    </row>
    <row r="9" spans="1:17" ht="28.5" customHeight="1" x14ac:dyDescent="0.2">
      <c r="A9" s="1218">
        <v>2</v>
      </c>
      <c r="B9" s="1219" t="s">
        <v>92</v>
      </c>
      <c r="C9" s="1214" t="s">
        <v>76</v>
      </c>
      <c r="D9" s="1220" t="s">
        <v>79</v>
      </c>
      <c r="E9" s="1419">
        <f>SUM(J9:O9)</f>
        <v>23406427.940000001</v>
      </c>
      <c r="F9" s="1419"/>
      <c r="G9" s="1420">
        <f>E9-I9</f>
        <v>23406427.940000001</v>
      </c>
      <c r="H9" s="1420"/>
      <c r="I9" s="1221">
        <v>0</v>
      </c>
      <c r="J9" s="1222">
        <v>2350093.33</v>
      </c>
      <c r="K9" s="1222">
        <v>224117.32</v>
      </c>
      <c r="L9" s="1222">
        <v>3509590.64</v>
      </c>
      <c r="M9" s="1222">
        <v>162594.84</v>
      </c>
      <c r="N9" s="1222">
        <v>749310</v>
      </c>
      <c r="O9" s="1222">
        <v>16410721.810000001</v>
      </c>
      <c r="Q9" s="670"/>
    </row>
    <row r="10" spans="1:17" ht="24" x14ac:dyDescent="0.2">
      <c r="A10" s="1212">
        <v>3</v>
      </c>
      <c r="B10" s="1219" t="s">
        <v>102</v>
      </c>
      <c r="C10" s="1214" t="s">
        <v>76</v>
      </c>
      <c r="D10" s="1220" t="s">
        <v>80</v>
      </c>
      <c r="E10" s="1420">
        <f t="shared" ref="E10:E18" si="0">SUM(J10:O10)</f>
        <v>4315903</v>
      </c>
      <c r="F10" s="1420"/>
      <c r="G10" s="1420">
        <f>E10-I10</f>
        <v>4315903</v>
      </c>
      <c r="H10" s="1420"/>
      <c r="I10" s="1221">
        <v>0</v>
      </c>
      <c r="J10" s="1222">
        <v>496100</v>
      </c>
      <c r="K10" s="1222">
        <v>112326.22</v>
      </c>
      <c r="L10" s="1222">
        <v>2625242.2799999998</v>
      </c>
      <c r="M10" s="1222">
        <v>0</v>
      </c>
      <c r="N10" s="1222">
        <v>550590</v>
      </c>
      <c r="O10" s="1222">
        <v>531644.5</v>
      </c>
      <c r="Q10" s="670"/>
    </row>
    <row r="11" spans="1:17" ht="16.5" customHeight="1" x14ac:dyDescent="0.2">
      <c r="A11" s="1212">
        <v>4</v>
      </c>
      <c r="B11" s="1219" t="s">
        <v>103</v>
      </c>
      <c r="C11" s="1214" t="s">
        <v>76</v>
      </c>
      <c r="D11" s="1220" t="s">
        <v>82</v>
      </c>
      <c r="E11" s="1420">
        <f t="shared" si="0"/>
        <v>20657923267.900002</v>
      </c>
      <c r="F11" s="1420"/>
      <c r="G11" s="1420">
        <f t="shared" ref="G11:G18" si="1">E11-I11</f>
        <v>20657923267.900002</v>
      </c>
      <c r="H11" s="1420"/>
      <c r="I11" s="1221">
        <v>0</v>
      </c>
      <c r="J11" s="1222">
        <v>1309752889.6099999</v>
      </c>
      <c r="K11" s="1222">
        <v>12881265602.1</v>
      </c>
      <c r="L11" s="1222">
        <v>1943833298.1700001</v>
      </c>
      <c r="M11" s="1222">
        <v>15609209.619999999</v>
      </c>
      <c r="N11" s="1222">
        <v>343982783.44999999</v>
      </c>
      <c r="O11" s="1222">
        <v>4163479484.9499998</v>
      </c>
      <c r="Q11" s="670"/>
    </row>
    <row r="12" spans="1:17" ht="60" x14ac:dyDescent="0.2">
      <c r="A12" s="1218">
        <v>5</v>
      </c>
      <c r="B12" s="1219" t="s">
        <v>104</v>
      </c>
      <c r="C12" s="1214" t="s">
        <v>76</v>
      </c>
      <c r="D12" s="1220" t="s">
        <v>310</v>
      </c>
      <c r="E12" s="1420">
        <f t="shared" si="0"/>
        <v>1569639108.8899999</v>
      </c>
      <c r="F12" s="1420"/>
      <c r="G12" s="1420">
        <f t="shared" si="1"/>
        <v>1569639108.8899999</v>
      </c>
      <c r="H12" s="1420"/>
      <c r="I12" s="1221">
        <v>0</v>
      </c>
      <c r="J12" s="1222">
        <v>137313092.38</v>
      </c>
      <c r="K12" s="1222">
        <v>10993955.779999999</v>
      </c>
      <c r="L12" s="1222">
        <v>218741494.65000001</v>
      </c>
      <c r="M12" s="1222">
        <v>3320301</v>
      </c>
      <c r="N12" s="1222">
        <v>440113903.98000002</v>
      </c>
      <c r="O12" s="1222">
        <v>759156361.10000002</v>
      </c>
      <c r="Q12" s="670"/>
    </row>
    <row r="13" spans="1:17" hidden="1" x14ac:dyDescent="0.2">
      <c r="A13" s="1212">
        <v>6</v>
      </c>
      <c r="B13" s="1223" t="s">
        <v>307</v>
      </c>
      <c r="C13" s="1214" t="s">
        <v>76</v>
      </c>
      <c r="D13" s="1220" t="s">
        <v>195</v>
      </c>
      <c r="E13" s="1420">
        <f t="shared" si="0"/>
        <v>0</v>
      </c>
      <c r="F13" s="1420"/>
      <c r="G13" s="1420">
        <f t="shared" si="1"/>
        <v>0</v>
      </c>
      <c r="H13" s="1420"/>
      <c r="I13" s="1221">
        <v>0</v>
      </c>
      <c r="J13" s="1222"/>
      <c r="K13" s="1222"/>
      <c r="L13" s="1224"/>
      <c r="M13" s="1222"/>
      <c r="N13" s="1222"/>
      <c r="O13" s="1222"/>
      <c r="Q13" s="670"/>
    </row>
    <row r="14" spans="1:17" ht="30" customHeight="1" x14ac:dyDescent="0.2">
      <c r="A14" s="1212">
        <v>6</v>
      </c>
      <c r="B14" s="1219" t="s">
        <v>106</v>
      </c>
      <c r="C14" s="1214" t="s">
        <v>76</v>
      </c>
      <c r="D14" s="1220" t="s">
        <v>83</v>
      </c>
      <c r="E14" s="1420">
        <f>SUM(J14:O14)</f>
        <v>1125386130.1000001</v>
      </c>
      <c r="F14" s="1420"/>
      <c r="G14" s="1420">
        <f t="shared" si="1"/>
        <v>1125386130.1000001</v>
      </c>
      <c r="H14" s="1420"/>
      <c r="I14" s="1221">
        <v>0</v>
      </c>
      <c r="J14" s="1222">
        <v>191110349.38999999</v>
      </c>
      <c r="K14" s="1222">
        <v>5507397.6100000003</v>
      </c>
      <c r="L14" s="1222">
        <v>129765259.48999999</v>
      </c>
      <c r="M14" s="1222">
        <v>3790999.66</v>
      </c>
      <c r="N14" s="1222">
        <v>49044799.729999997</v>
      </c>
      <c r="O14" s="1222">
        <v>746167324.22000003</v>
      </c>
      <c r="Q14" s="670"/>
    </row>
    <row r="15" spans="1:17" ht="24" x14ac:dyDescent="0.2">
      <c r="A15" s="1218">
        <v>7</v>
      </c>
      <c r="B15" s="1219" t="s">
        <v>308</v>
      </c>
      <c r="C15" s="1214" t="s">
        <v>76</v>
      </c>
      <c r="D15" s="1220" t="s">
        <v>84</v>
      </c>
      <c r="E15" s="1420">
        <f t="shared" si="0"/>
        <v>816229.71</v>
      </c>
      <c r="F15" s="1420"/>
      <c r="G15" s="1420">
        <f t="shared" si="1"/>
        <v>816229.71</v>
      </c>
      <c r="H15" s="1420"/>
      <c r="I15" s="1221">
        <v>0</v>
      </c>
      <c r="J15" s="1222">
        <v>0</v>
      </c>
      <c r="K15" s="1222">
        <v>90350</v>
      </c>
      <c r="L15" s="1222">
        <v>0</v>
      </c>
      <c r="M15" s="1222">
        <v>1556</v>
      </c>
      <c r="N15" s="1222">
        <v>0</v>
      </c>
      <c r="O15" s="1222">
        <v>724323.71</v>
      </c>
      <c r="Q15" s="670"/>
    </row>
    <row r="16" spans="1:17" ht="16.5" customHeight="1" x14ac:dyDescent="0.2">
      <c r="A16" s="1212">
        <v>8</v>
      </c>
      <c r="B16" s="1219" t="s">
        <v>107</v>
      </c>
      <c r="C16" s="1214" t="s">
        <v>76</v>
      </c>
      <c r="D16" s="1220" t="s">
        <v>85</v>
      </c>
      <c r="E16" s="1420">
        <f t="shared" si="0"/>
        <v>1463696470.6899998</v>
      </c>
      <c r="F16" s="1420"/>
      <c r="G16" s="1420">
        <f t="shared" si="1"/>
        <v>1463696470.6899998</v>
      </c>
      <c r="H16" s="1420"/>
      <c r="I16" s="1221">
        <v>0</v>
      </c>
      <c r="J16" s="1222">
        <v>40226111.509999998</v>
      </c>
      <c r="K16" s="1222">
        <v>1164334675.6099999</v>
      </c>
      <c r="L16" s="1222">
        <v>49906006.590000004</v>
      </c>
      <c r="M16" s="1222">
        <v>73870</v>
      </c>
      <c r="N16" s="1222">
        <v>13531998.16</v>
      </c>
      <c r="O16" s="1222">
        <v>195623808.81999999</v>
      </c>
      <c r="Q16" s="670"/>
    </row>
    <row r="17" spans="1:17" ht="15.75" customHeight="1" x14ac:dyDescent="0.2">
      <c r="A17" s="1212">
        <v>9</v>
      </c>
      <c r="B17" s="1219" t="s">
        <v>108</v>
      </c>
      <c r="C17" s="1214" t="s">
        <v>76</v>
      </c>
      <c r="D17" s="1220" t="s">
        <v>213</v>
      </c>
      <c r="E17" s="1420">
        <f>SUM(J17:O17)</f>
        <v>36243830.869999997</v>
      </c>
      <c r="F17" s="1420"/>
      <c r="G17" s="1420">
        <f>E17-I17</f>
        <v>36243830.869999997</v>
      </c>
      <c r="H17" s="1420"/>
      <c r="I17" s="1221">
        <v>0</v>
      </c>
      <c r="J17" s="1222">
        <v>180407</v>
      </c>
      <c r="K17" s="1222">
        <v>0</v>
      </c>
      <c r="L17" s="1222">
        <v>35554416.869999997</v>
      </c>
      <c r="M17" s="1222">
        <v>0</v>
      </c>
      <c r="N17" s="1222">
        <v>0</v>
      </c>
      <c r="O17" s="1222">
        <v>509007</v>
      </c>
      <c r="Q17" s="670"/>
    </row>
    <row r="18" spans="1:17" ht="38.25" hidden="1" x14ac:dyDescent="0.2">
      <c r="A18" s="1225">
        <v>11</v>
      </c>
      <c r="B18" s="1226" t="s">
        <v>296</v>
      </c>
      <c r="C18" s="1227" t="s">
        <v>76</v>
      </c>
      <c r="D18" s="1228" t="s">
        <v>309</v>
      </c>
      <c r="E18" s="1421">
        <f t="shared" si="0"/>
        <v>0</v>
      </c>
      <c r="F18" s="1421"/>
      <c r="G18" s="1421">
        <f t="shared" si="1"/>
        <v>0</v>
      </c>
      <c r="H18" s="1421"/>
      <c r="I18" s="1229">
        <v>0</v>
      </c>
      <c r="J18" s="1229"/>
      <c r="K18" s="1229"/>
      <c r="L18" s="1230"/>
      <c r="M18" s="1229"/>
      <c r="N18" s="1229"/>
      <c r="O18" s="1229"/>
      <c r="Q18" s="670"/>
    </row>
    <row r="19" spans="1:17" ht="21.75" customHeight="1" x14ac:dyDescent="0.2">
      <c r="A19" s="1422" t="s">
        <v>86</v>
      </c>
      <c r="B19" s="1422"/>
      <c r="C19" s="1422"/>
      <c r="D19" s="1422"/>
      <c r="E19" s="1423">
        <f>SUM(E8:E18)</f>
        <v>24923563927.439995</v>
      </c>
      <c r="F19" s="1423"/>
      <c r="G19" s="1423">
        <f>SUM(G8:G18)</f>
        <v>24923563927.439995</v>
      </c>
      <c r="H19" s="1423"/>
      <c r="I19" s="1231">
        <v>0</v>
      </c>
      <c r="J19" s="1232">
        <f t="shared" ref="J19:O19" si="2">SUM(J8:J18)</f>
        <v>1681555233.2199996</v>
      </c>
      <c r="K19" s="1232">
        <f t="shared" si="2"/>
        <v>14063354882.100002</v>
      </c>
      <c r="L19" s="1232">
        <f t="shared" si="2"/>
        <v>2391207093.8199997</v>
      </c>
      <c r="M19" s="1232">
        <f t="shared" si="2"/>
        <v>22958531.120000001</v>
      </c>
      <c r="N19" s="1232">
        <f t="shared" si="2"/>
        <v>873458935.32000005</v>
      </c>
      <c r="O19" s="1232">
        <f t="shared" si="2"/>
        <v>5891029251.8599997</v>
      </c>
      <c r="Q19" s="670"/>
    </row>
    <row r="22" spans="1:17" x14ac:dyDescent="0.2">
      <c r="L22" s="670"/>
    </row>
    <row r="25" spans="1:17" x14ac:dyDescent="0.2">
      <c r="I25" s="671"/>
    </row>
  </sheetData>
  <mergeCells count="40">
    <mergeCell ref="E17:F17"/>
    <mergeCell ref="G17:H17"/>
    <mergeCell ref="E18:F18"/>
    <mergeCell ref="G18:H18"/>
    <mergeCell ref="A19:D19"/>
    <mergeCell ref="E19:F19"/>
    <mergeCell ref="G19:H19"/>
    <mergeCell ref="E14:F14"/>
    <mergeCell ref="G14:H14"/>
    <mergeCell ref="E15:F15"/>
    <mergeCell ref="G15:H15"/>
    <mergeCell ref="E16:F16"/>
    <mergeCell ref="G16:H16"/>
    <mergeCell ref="E11:F11"/>
    <mergeCell ref="G11:H11"/>
    <mergeCell ref="E12:F12"/>
    <mergeCell ref="G12:H12"/>
    <mergeCell ref="E13:F13"/>
    <mergeCell ref="G13:H13"/>
    <mergeCell ref="E9:F9"/>
    <mergeCell ref="G9:H9"/>
    <mergeCell ref="E10:F10"/>
    <mergeCell ref="G10:H10"/>
    <mergeCell ref="E8:F8"/>
    <mergeCell ref="G8:H8"/>
    <mergeCell ref="A2:O2"/>
    <mergeCell ref="A3:O3"/>
    <mergeCell ref="A5:A7"/>
    <mergeCell ref="B5:B7"/>
    <mergeCell ref="C5:C7"/>
    <mergeCell ref="D5:D7"/>
    <mergeCell ref="E5:F7"/>
    <mergeCell ref="G5:H7"/>
    <mergeCell ref="I5:I7"/>
    <mergeCell ref="J5:J7"/>
    <mergeCell ref="K5:K7"/>
    <mergeCell ref="L5:L7"/>
    <mergeCell ref="M5:M7"/>
    <mergeCell ref="N5:N7"/>
    <mergeCell ref="O5:O7"/>
  </mergeCells>
  <printOptions horizontalCentered="1"/>
  <pageMargins left="0.59055118110236227" right="0.59055118110236227" top="0.59055118110236227" bottom="0.59055118110236227" header="0.31496062992125984" footer="0.31496062992125984"/>
  <pageSetup paperSize="9" scale="7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317A5-E85C-4444-A485-094C949BBDD0}">
  <sheetPr>
    <tabColor theme="4" tint="0.59999389629810485"/>
    <pageSetUpPr fitToPage="1"/>
  </sheetPr>
  <dimension ref="A1:V31"/>
  <sheetViews>
    <sheetView workbookViewId="0">
      <selection activeCell="T24" sqref="T24"/>
    </sheetView>
  </sheetViews>
  <sheetFormatPr defaultRowHeight="12.75" x14ac:dyDescent="0.2"/>
  <cols>
    <col min="1" max="1" width="4.7109375" style="159" customWidth="1"/>
    <col min="2" max="2" width="35.28515625" style="159" customWidth="1"/>
    <col min="3" max="3" width="12.28515625" style="159" customWidth="1"/>
    <col min="4" max="16" width="10.28515625" style="159" customWidth="1"/>
    <col min="17" max="17" width="13.85546875" style="159" bestFit="1" customWidth="1"/>
    <col min="18" max="18" width="12.5703125" style="159" bestFit="1" customWidth="1"/>
    <col min="19" max="21" width="10" style="159" bestFit="1" customWidth="1"/>
    <col min="22" max="253" width="9.140625" style="159"/>
    <col min="254" max="254" width="6.140625" style="159" customWidth="1"/>
    <col min="255" max="255" width="41.140625" style="159" customWidth="1"/>
    <col min="256" max="256" width="20.5703125" style="159" customWidth="1"/>
    <col min="257" max="261" width="10.28515625" style="159" bestFit="1" customWidth="1"/>
    <col min="262" max="262" width="12.28515625" style="159" bestFit="1" customWidth="1"/>
    <col min="263" max="263" width="11.42578125" style="159" customWidth="1"/>
    <col min="264" max="267" width="10.28515625" style="159" bestFit="1" customWidth="1"/>
    <col min="268" max="268" width="10" style="159" bestFit="1" customWidth="1"/>
    <col min="269" max="270" width="9.140625" style="159"/>
    <col min="271" max="271" width="10" style="159" customWidth="1"/>
    <col min="272" max="272" width="10.42578125" style="159" bestFit="1" customWidth="1"/>
    <col min="273" max="273" width="13.85546875" style="159" bestFit="1" customWidth="1"/>
    <col min="274" max="275" width="9.140625" style="159"/>
    <col min="276" max="276" width="9.5703125" style="159" bestFit="1" customWidth="1"/>
    <col min="277" max="509" width="9.140625" style="159"/>
    <col min="510" max="510" width="6.140625" style="159" customWidth="1"/>
    <col min="511" max="511" width="41.140625" style="159" customWidth="1"/>
    <col min="512" max="512" width="20.5703125" style="159" customWidth="1"/>
    <col min="513" max="517" width="10.28515625" style="159" bestFit="1" customWidth="1"/>
    <col min="518" max="518" width="12.28515625" style="159" bestFit="1" customWidth="1"/>
    <col min="519" max="519" width="11.42578125" style="159" customWidth="1"/>
    <col min="520" max="523" width="10.28515625" style="159" bestFit="1" customWidth="1"/>
    <col min="524" max="524" width="10" style="159" bestFit="1" customWidth="1"/>
    <col min="525" max="526" width="9.140625" style="159"/>
    <col min="527" max="527" width="10" style="159" customWidth="1"/>
    <col min="528" max="528" width="10.42578125" style="159" bestFit="1" customWidth="1"/>
    <col min="529" max="529" width="13.85546875" style="159" bestFit="1" customWidth="1"/>
    <col min="530" max="531" width="9.140625" style="159"/>
    <col min="532" max="532" width="9.5703125" style="159" bestFit="1" customWidth="1"/>
    <col min="533" max="765" width="9.140625" style="159"/>
    <col min="766" max="766" width="6.140625" style="159" customWidth="1"/>
    <col min="767" max="767" width="41.140625" style="159" customWidth="1"/>
    <col min="768" max="768" width="20.5703125" style="159" customWidth="1"/>
    <col min="769" max="773" width="10.28515625" style="159" bestFit="1" customWidth="1"/>
    <col min="774" max="774" width="12.28515625" style="159" bestFit="1" customWidth="1"/>
    <col min="775" max="775" width="11.42578125" style="159" customWidth="1"/>
    <col min="776" max="779" width="10.28515625" style="159" bestFit="1" customWidth="1"/>
    <col min="780" max="780" width="10" style="159" bestFit="1" customWidth="1"/>
    <col min="781" max="782" width="9.140625" style="159"/>
    <col min="783" max="783" width="10" style="159" customWidth="1"/>
    <col min="784" max="784" width="10.42578125" style="159" bestFit="1" customWidth="1"/>
    <col min="785" max="785" width="13.85546875" style="159" bestFit="1" customWidth="1"/>
    <col min="786" max="787" width="9.140625" style="159"/>
    <col min="788" max="788" width="9.5703125" style="159" bestFit="1" customWidth="1"/>
    <col min="789" max="1021" width="9.140625" style="159"/>
    <col min="1022" max="1022" width="6.140625" style="159" customWidth="1"/>
    <col min="1023" max="1023" width="41.140625" style="159" customWidth="1"/>
    <col min="1024" max="1024" width="20.5703125" style="159" customWidth="1"/>
    <col min="1025" max="1029" width="10.28515625" style="159" bestFit="1" customWidth="1"/>
    <col min="1030" max="1030" width="12.28515625" style="159" bestFit="1" customWidth="1"/>
    <col min="1031" max="1031" width="11.42578125" style="159" customWidth="1"/>
    <col min="1032" max="1035" width="10.28515625" style="159" bestFit="1" customWidth="1"/>
    <col min="1036" max="1036" width="10" style="159" bestFit="1" customWidth="1"/>
    <col min="1037" max="1038" width="9.140625" style="159"/>
    <col min="1039" max="1039" width="10" style="159" customWidth="1"/>
    <col min="1040" max="1040" width="10.42578125" style="159" bestFit="1" customWidth="1"/>
    <col min="1041" max="1041" width="13.85546875" style="159" bestFit="1" customWidth="1"/>
    <col min="1042" max="1043" width="9.140625" style="159"/>
    <col min="1044" max="1044" width="9.5703125" style="159" bestFit="1" customWidth="1"/>
    <col min="1045" max="1277" width="9.140625" style="159"/>
    <col min="1278" max="1278" width="6.140625" style="159" customWidth="1"/>
    <col min="1279" max="1279" width="41.140625" style="159" customWidth="1"/>
    <col min="1280" max="1280" width="20.5703125" style="159" customWidth="1"/>
    <col min="1281" max="1285" width="10.28515625" style="159" bestFit="1" customWidth="1"/>
    <col min="1286" max="1286" width="12.28515625" style="159" bestFit="1" customWidth="1"/>
    <col min="1287" max="1287" width="11.42578125" style="159" customWidth="1"/>
    <col min="1288" max="1291" width="10.28515625" style="159" bestFit="1" customWidth="1"/>
    <col min="1292" max="1292" width="10" style="159" bestFit="1" customWidth="1"/>
    <col min="1293" max="1294" width="9.140625" style="159"/>
    <col min="1295" max="1295" width="10" style="159" customWidth="1"/>
    <col min="1296" max="1296" width="10.42578125" style="159" bestFit="1" customWidth="1"/>
    <col min="1297" max="1297" width="13.85546875" style="159" bestFit="1" customWidth="1"/>
    <col min="1298" max="1299" width="9.140625" style="159"/>
    <col min="1300" max="1300" width="9.5703125" style="159" bestFit="1" customWidth="1"/>
    <col min="1301" max="1533" width="9.140625" style="159"/>
    <col min="1534" max="1534" width="6.140625" style="159" customWidth="1"/>
    <col min="1535" max="1535" width="41.140625" style="159" customWidth="1"/>
    <col min="1536" max="1536" width="20.5703125" style="159" customWidth="1"/>
    <col min="1537" max="1541" width="10.28515625" style="159" bestFit="1" customWidth="1"/>
    <col min="1542" max="1542" width="12.28515625" style="159" bestFit="1" customWidth="1"/>
    <col min="1543" max="1543" width="11.42578125" style="159" customWidth="1"/>
    <col min="1544" max="1547" width="10.28515625" style="159" bestFit="1" customWidth="1"/>
    <col min="1548" max="1548" width="10" style="159" bestFit="1" customWidth="1"/>
    <col min="1549" max="1550" width="9.140625" style="159"/>
    <col min="1551" max="1551" width="10" style="159" customWidth="1"/>
    <col min="1552" max="1552" width="10.42578125" style="159" bestFit="1" customWidth="1"/>
    <col min="1553" max="1553" width="13.85546875" style="159" bestFit="1" customWidth="1"/>
    <col min="1554" max="1555" width="9.140625" style="159"/>
    <col min="1556" max="1556" width="9.5703125" style="159" bestFit="1" customWidth="1"/>
    <col min="1557" max="1789" width="9.140625" style="159"/>
    <col min="1790" max="1790" width="6.140625" style="159" customWidth="1"/>
    <col min="1791" max="1791" width="41.140625" style="159" customWidth="1"/>
    <col min="1792" max="1792" width="20.5703125" style="159" customWidth="1"/>
    <col min="1793" max="1797" width="10.28515625" style="159" bestFit="1" customWidth="1"/>
    <col min="1798" max="1798" width="12.28515625" style="159" bestFit="1" customWidth="1"/>
    <col min="1799" max="1799" width="11.42578125" style="159" customWidth="1"/>
    <col min="1800" max="1803" width="10.28515625" style="159" bestFit="1" customWidth="1"/>
    <col min="1804" max="1804" width="10" style="159" bestFit="1" customWidth="1"/>
    <col min="1805" max="1806" width="9.140625" style="159"/>
    <col min="1807" max="1807" width="10" style="159" customWidth="1"/>
    <col min="1808" max="1808" width="10.42578125" style="159" bestFit="1" customWidth="1"/>
    <col min="1809" max="1809" width="13.85546875" style="159" bestFit="1" customWidth="1"/>
    <col min="1810" max="1811" width="9.140625" style="159"/>
    <col min="1812" max="1812" width="9.5703125" style="159" bestFit="1" customWidth="1"/>
    <col min="1813" max="2045" width="9.140625" style="159"/>
    <col min="2046" max="2046" width="6.140625" style="159" customWidth="1"/>
    <col min="2047" max="2047" width="41.140625" style="159" customWidth="1"/>
    <col min="2048" max="2048" width="20.5703125" style="159" customWidth="1"/>
    <col min="2049" max="2053" width="10.28515625" style="159" bestFit="1" customWidth="1"/>
    <col min="2054" max="2054" width="12.28515625" style="159" bestFit="1" customWidth="1"/>
    <col min="2055" max="2055" width="11.42578125" style="159" customWidth="1"/>
    <col min="2056" max="2059" width="10.28515625" style="159" bestFit="1" customWidth="1"/>
    <col min="2060" max="2060" width="10" style="159" bestFit="1" customWidth="1"/>
    <col min="2061" max="2062" width="9.140625" style="159"/>
    <col min="2063" max="2063" width="10" style="159" customWidth="1"/>
    <col min="2064" max="2064" width="10.42578125" style="159" bestFit="1" customWidth="1"/>
    <col min="2065" max="2065" width="13.85546875" style="159" bestFit="1" customWidth="1"/>
    <col min="2066" max="2067" width="9.140625" style="159"/>
    <col min="2068" max="2068" width="9.5703125" style="159" bestFit="1" customWidth="1"/>
    <col min="2069" max="2301" width="9.140625" style="159"/>
    <col min="2302" max="2302" width="6.140625" style="159" customWidth="1"/>
    <col min="2303" max="2303" width="41.140625" style="159" customWidth="1"/>
    <col min="2304" max="2304" width="20.5703125" style="159" customWidth="1"/>
    <col min="2305" max="2309" width="10.28515625" style="159" bestFit="1" customWidth="1"/>
    <col min="2310" max="2310" width="12.28515625" style="159" bestFit="1" customWidth="1"/>
    <col min="2311" max="2311" width="11.42578125" style="159" customWidth="1"/>
    <col min="2312" max="2315" width="10.28515625" style="159" bestFit="1" customWidth="1"/>
    <col min="2316" max="2316" width="10" style="159" bestFit="1" customWidth="1"/>
    <col min="2317" max="2318" width="9.140625" style="159"/>
    <col min="2319" max="2319" width="10" style="159" customWidth="1"/>
    <col min="2320" max="2320" width="10.42578125" style="159" bestFit="1" customWidth="1"/>
    <col min="2321" max="2321" width="13.85546875" style="159" bestFit="1" customWidth="1"/>
    <col min="2322" max="2323" width="9.140625" style="159"/>
    <col min="2324" max="2324" width="9.5703125" style="159" bestFit="1" customWidth="1"/>
    <col min="2325" max="2557" width="9.140625" style="159"/>
    <col min="2558" max="2558" width="6.140625" style="159" customWidth="1"/>
    <col min="2559" max="2559" width="41.140625" style="159" customWidth="1"/>
    <col min="2560" max="2560" width="20.5703125" style="159" customWidth="1"/>
    <col min="2561" max="2565" width="10.28515625" style="159" bestFit="1" customWidth="1"/>
    <col min="2566" max="2566" width="12.28515625" style="159" bestFit="1" customWidth="1"/>
    <col min="2567" max="2567" width="11.42578125" style="159" customWidth="1"/>
    <col min="2568" max="2571" width="10.28515625" style="159" bestFit="1" customWidth="1"/>
    <col min="2572" max="2572" width="10" style="159" bestFit="1" customWidth="1"/>
    <col min="2573" max="2574" width="9.140625" style="159"/>
    <col min="2575" max="2575" width="10" style="159" customWidth="1"/>
    <col min="2576" max="2576" width="10.42578125" style="159" bestFit="1" customWidth="1"/>
    <col min="2577" max="2577" width="13.85546875" style="159" bestFit="1" customWidth="1"/>
    <col min="2578" max="2579" width="9.140625" style="159"/>
    <col min="2580" max="2580" width="9.5703125" style="159" bestFit="1" customWidth="1"/>
    <col min="2581" max="2813" width="9.140625" style="159"/>
    <col min="2814" max="2814" width="6.140625" style="159" customWidth="1"/>
    <col min="2815" max="2815" width="41.140625" style="159" customWidth="1"/>
    <col min="2816" max="2816" width="20.5703125" style="159" customWidth="1"/>
    <col min="2817" max="2821" width="10.28515625" style="159" bestFit="1" customWidth="1"/>
    <col min="2822" max="2822" width="12.28515625" style="159" bestFit="1" customWidth="1"/>
    <col min="2823" max="2823" width="11.42578125" style="159" customWidth="1"/>
    <col min="2824" max="2827" width="10.28515625" style="159" bestFit="1" customWidth="1"/>
    <col min="2828" max="2828" width="10" style="159" bestFit="1" customWidth="1"/>
    <col min="2829" max="2830" width="9.140625" style="159"/>
    <col min="2831" max="2831" width="10" style="159" customWidth="1"/>
    <col min="2832" max="2832" width="10.42578125" style="159" bestFit="1" customWidth="1"/>
    <col min="2833" max="2833" width="13.85546875" style="159" bestFit="1" customWidth="1"/>
    <col min="2834" max="2835" width="9.140625" style="159"/>
    <col min="2836" max="2836" width="9.5703125" style="159" bestFit="1" customWidth="1"/>
    <col min="2837" max="3069" width="9.140625" style="159"/>
    <col min="3070" max="3070" width="6.140625" style="159" customWidth="1"/>
    <col min="3071" max="3071" width="41.140625" style="159" customWidth="1"/>
    <col min="3072" max="3072" width="20.5703125" style="159" customWidth="1"/>
    <col min="3073" max="3077" width="10.28515625" style="159" bestFit="1" customWidth="1"/>
    <col min="3078" max="3078" width="12.28515625" style="159" bestFit="1" customWidth="1"/>
    <col min="3079" max="3079" width="11.42578125" style="159" customWidth="1"/>
    <col min="3080" max="3083" width="10.28515625" style="159" bestFit="1" customWidth="1"/>
    <col min="3084" max="3084" width="10" style="159" bestFit="1" customWidth="1"/>
    <col min="3085" max="3086" width="9.140625" style="159"/>
    <col min="3087" max="3087" width="10" style="159" customWidth="1"/>
    <col min="3088" max="3088" width="10.42578125" style="159" bestFit="1" customWidth="1"/>
    <col min="3089" max="3089" width="13.85546875" style="159" bestFit="1" customWidth="1"/>
    <col min="3090" max="3091" width="9.140625" style="159"/>
    <col min="3092" max="3092" width="9.5703125" style="159" bestFit="1" customWidth="1"/>
    <col min="3093" max="3325" width="9.140625" style="159"/>
    <col min="3326" max="3326" width="6.140625" style="159" customWidth="1"/>
    <col min="3327" max="3327" width="41.140625" style="159" customWidth="1"/>
    <col min="3328" max="3328" width="20.5703125" style="159" customWidth="1"/>
    <col min="3329" max="3333" width="10.28515625" style="159" bestFit="1" customWidth="1"/>
    <col min="3334" max="3334" width="12.28515625" style="159" bestFit="1" customWidth="1"/>
    <col min="3335" max="3335" width="11.42578125" style="159" customWidth="1"/>
    <col min="3336" max="3339" width="10.28515625" style="159" bestFit="1" customWidth="1"/>
    <col min="3340" max="3340" width="10" style="159" bestFit="1" customWidth="1"/>
    <col min="3341" max="3342" width="9.140625" style="159"/>
    <col min="3343" max="3343" width="10" style="159" customWidth="1"/>
    <col min="3344" max="3344" width="10.42578125" style="159" bestFit="1" customWidth="1"/>
    <col min="3345" max="3345" width="13.85546875" style="159" bestFit="1" customWidth="1"/>
    <col min="3346" max="3347" width="9.140625" style="159"/>
    <col min="3348" max="3348" width="9.5703125" style="159" bestFit="1" customWidth="1"/>
    <col min="3349" max="3581" width="9.140625" style="159"/>
    <col min="3582" max="3582" width="6.140625" style="159" customWidth="1"/>
    <col min="3583" max="3583" width="41.140625" style="159" customWidth="1"/>
    <col min="3584" max="3584" width="20.5703125" style="159" customWidth="1"/>
    <col min="3585" max="3589" width="10.28515625" style="159" bestFit="1" customWidth="1"/>
    <col min="3590" max="3590" width="12.28515625" style="159" bestFit="1" customWidth="1"/>
    <col min="3591" max="3591" width="11.42578125" style="159" customWidth="1"/>
    <col min="3592" max="3595" width="10.28515625" style="159" bestFit="1" customWidth="1"/>
    <col min="3596" max="3596" width="10" style="159" bestFit="1" customWidth="1"/>
    <col min="3597" max="3598" width="9.140625" style="159"/>
    <col min="3599" max="3599" width="10" style="159" customWidth="1"/>
    <col min="3600" max="3600" width="10.42578125" style="159" bestFit="1" customWidth="1"/>
    <col min="3601" max="3601" width="13.85546875" style="159" bestFit="1" customWidth="1"/>
    <col min="3602" max="3603" width="9.140625" style="159"/>
    <col min="3604" max="3604" width="9.5703125" style="159" bestFit="1" customWidth="1"/>
    <col min="3605" max="3837" width="9.140625" style="159"/>
    <col min="3838" max="3838" width="6.140625" style="159" customWidth="1"/>
    <col min="3839" max="3839" width="41.140625" style="159" customWidth="1"/>
    <col min="3840" max="3840" width="20.5703125" style="159" customWidth="1"/>
    <col min="3841" max="3845" width="10.28515625" style="159" bestFit="1" customWidth="1"/>
    <col min="3846" max="3846" width="12.28515625" style="159" bestFit="1" customWidth="1"/>
    <col min="3847" max="3847" width="11.42578125" style="159" customWidth="1"/>
    <col min="3848" max="3851" width="10.28515625" style="159" bestFit="1" customWidth="1"/>
    <col min="3852" max="3852" width="10" style="159" bestFit="1" customWidth="1"/>
    <col min="3853" max="3854" width="9.140625" style="159"/>
    <col min="3855" max="3855" width="10" style="159" customWidth="1"/>
    <col min="3856" max="3856" width="10.42578125" style="159" bestFit="1" customWidth="1"/>
    <col min="3857" max="3857" width="13.85546875" style="159" bestFit="1" customWidth="1"/>
    <col min="3858" max="3859" width="9.140625" style="159"/>
    <col min="3860" max="3860" width="9.5703125" style="159" bestFit="1" customWidth="1"/>
    <col min="3861" max="4093" width="9.140625" style="159"/>
    <col min="4094" max="4094" width="6.140625" style="159" customWidth="1"/>
    <col min="4095" max="4095" width="41.140625" style="159" customWidth="1"/>
    <col min="4096" max="4096" width="20.5703125" style="159" customWidth="1"/>
    <col min="4097" max="4101" width="10.28515625" style="159" bestFit="1" customWidth="1"/>
    <col min="4102" max="4102" width="12.28515625" style="159" bestFit="1" customWidth="1"/>
    <col min="4103" max="4103" width="11.42578125" style="159" customWidth="1"/>
    <col min="4104" max="4107" width="10.28515625" style="159" bestFit="1" customWidth="1"/>
    <col min="4108" max="4108" width="10" style="159" bestFit="1" customWidth="1"/>
    <col min="4109" max="4110" width="9.140625" style="159"/>
    <col min="4111" max="4111" width="10" style="159" customWidth="1"/>
    <col min="4112" max="4112" width="10.42578125" style="159" bestFit="1" customWidth="1"/>
    <col min="4113" max="4113" width="13.85546875" style="159" bestFit="1" customWidth="1"/>
    <col min="4114" max="4115" width="9.140625" style="159"/>
    <col min="4116" max="4116" width="9.5703125" style="159" bestFit="1" customWidth="1"/>
    <col min="4117" max="4349" width="9.140625" style="159"/>
    <col min="4350" max="4350" width="6.140625" style="159" customWidth="1"/>
    <col min="4351" max="4351" width="41.140625" style="159" customWidth="1"/>
    <col min="4352" max="4352" width="20.5703125" style="159" customWidth="1"/>
    <col min="4353" max="4357" width="10.28515625" style="159" bestFit="1" customWidth="1"/>
    <col min="4358" max="4358" width="12.28515625" style="159" bestFit="1" customWidth="1"/>
    <col min="4359" max="4359" width="11.42578125" style="159" customWidth="1"/>
    <col min="4360" max="4363" width="10.28515625" style="159" bestFit="1" customWidth="1"/>
    <col min="4364" max="4364" width="10" style="159" bestFit="1" customWidth="1"/>
    <col min="4365" max="4366" width="9.140625" style="159"/>
    <col min="4367" max="4367" width="10" style="159" customWidth="1"/>
    <col min="4368" max="4368" width="10.42578125" style="159" bestFit="1" customWidth="1"/>
    <col min="4369" max="4369" width="13.85546875" style="159" bestFit="1" customWidth="1"/>
    <col min="4370" max="4371" width="9.140625" style="159"/>
    <col min="4372" max="4372" width="9.5703125" style="159" bestFit="1" customWidth="1"/>
    <col min="4373" max="4605" width="9.140625" style="159"/>
    <col min="4606" max="4606" width="6.140625" style="159" customWidth="1"/>
    <col min="4607" max="4607" width="41.140625" style="159" customWidth="1"/>
    <col min="4608" max="4608" width="20.5703125" style="159" customWidth="1"/>
    <col min="4609" max="4613" width="10.28515625" style="159" bestFit="1" customWidth="1"/>
    <col min="4614" max="4614" width="12.28515625" style="159" bestFit="1" customWidth="1"/>
    <col min="4615" max="4615" width="11.42578125" style="159" customWidth="1"/>
    <col min="4616" max="4619" width="10.28515625" style="159" bestFit="1" customWidth="1"/>
    <col min="4620" max="4620" width="10" style="159" bestFit="1" customWidth="1"/>
    <col min="4621" max="4622" width="9.140625" style="159"/>
    <col min="4623" max="4623" width="10" style="159" customWidth="1"/>
    <col min="4624" max="4624" width="10.42578125" style="159" bestFit="1" customWidth="1"/>
    <col min="4625" max="4625" width="13.85546875" style="159" bestFit="1" customWidth="1"/>
    <col min="4626" max="4627" width="9.140625" style="159"/>
    <col min="4628" max="4628" width="9.5703125" style="159" bestFit="1" customWidth="1"/>
    <col min="4629" max="4861" width="9.140625" style="159"/>
    <col min="4862" max="4862" width="6.140625" style="159" customWidth="1"/>
    <col min="4863" max="4863" width="41.140625" style="159" customWidth="1"/>
    <col min="4864" max="4864" width="20.5703125" style="159" customWidth="1"/>
    <col min="4865" max="4869" width="10.28515625" style="159" bestFit="1" customWidth="1"/>
    <col min="4870" max="4870" width="12.28515625" style="159" bestFit="1" customWidth="1"/>
    <col min="4871" max="4871" width="11.42578125" style="159" customWidth="1"/>
    <col min="4872" max="4875" width="10.28515625" style="159" bestFit="1" customWidth="1"/>
    <col min="4876" max="4876" width="10" style="159" bestFit="1" customWidth="1"/>
    <col min="4877" max="4878" width="9.140625" style="159"/>
    <col min="4879" max="4879" width="10" style="159" customWidth="1"/>
    <col min="4880" max="4880" width="10.42578125" style="159" bestFit="1" customWidth="1"/>
    <col min="4881" max="4881" width="13.85546875" style="159" bestFit="1" customWidth="1"/>
    <col min="4882" max="4883" width="9.140625" style="159"/>
    <col min="4884" max="4884" width="9.5703125" style="159" bestFit="1" customWidth="1"/>
    <col min="4885" max="5117" width="9.140625" style="159"/>
    <col min="5118" max="5118" width="6.140625" style="159" customWidth="1"/>
    <col min="5119" max="5119" width="41.140625" style="159" customWidth="1"/>
    <col min="5120" max="5120" width="20.5703125" style="159" customWidth="1"/>
    <col min="5121" max="5125" width="10.28515625" style="159" bestFit="1" customWidth="1"/>
    <col min="5126" max="5126" width="12.28515625" style="159" bestFit="1" customWidth="1"/>
    <col min="5127" max="5127" width="11.42578125" style="159" customWidth="1"/>
    <col min="5128" max="5131" width="10.28515625" style="159" bestFit="1" customWidth="1"/>
    <col min="5132" max="5132" width="10" style="159" bestFit="1" customWidth="1"/>
    <col min="5133" max="5134" width="9.140625" style="159"/>
    <col min="5135" max="5135" width="10" style="159" customWidth="1"/>
    <col min="5136" max="5136" width="10.42578125" style="159" bestFit="1" customWidth="1"/>
    <col min="5137" max="5137" width="13.85546875" style="159" bestFit="1" customWidth="1"/>
    <col min="5138" max="5139" width="9.140625" style="159"/>
    <col min="5140" max="5140" width="9.5703125" style="159" bestFit="1" customWidth="1"/>
    <col min="5141" max="5373" width="9.140625" style="159"/>
    <col min="5374" max="5374" width="6.140625" style="159" customWidth="1"/>
    <col min="5375" max="5375" width="41.140625" style="159" customWidth="1"/>
    <col min="5376" max="5376" width="20.5703125" style="159" customWidth="1"/>
    <col min="5377" max="5381" width="10.28515625" style="159" bestFit="1" customWidth="1"/>
    <col min="5382" max="5382" width="12.28515625" style="159" bestFit="1" customWidth="1"/>
    <col min="5383" max="5383" width="11.42578125" style="159" customWidth="1"/>
    <col min="5384" max="5387" width="10.28515625" style="159" bestFit="1" customWidth="1"/>
    <col min="5388" max="5388" width="10" style="159" bestFit="1" customWidth="1"/>
    <col min="5389" max="5390" width="9.140625" style="159"/>
    <col min="5391" max="5391" width="10" style="159" customWidth="1"/>
    <col min="5392" max="5392" width="10.42578125" style="159" bestFit="1" customWidth="1"/>
    <col min="5393" max="5393" width="13.85546875" style="159" bestFit="1" customWidth="1"/>
    <col min="5394" max="5395" width="9.140625" style="159"/>
    <col min="5396" max="5396" width="9.5703125" style="159" bestFit="1" customWidth="1"/>
    <col min="5397" max="5629" width="9.140625" style="159"/>
    <col min="5630" max="5630" width="6.140625" style="159" customWidth="1"/>
    <col min="5631" max="5631" width="41.140625" style="159" customWidth="1"/>
    <col min="5632" max="5632" width="20.5703125" style="159" customWidth="1"/>
    <col min="5633" max="5637" width="10.28515625" style="159" bestFit="1" customWidth="1"/>
    <col min="5638" max="5638" width="12.28515625" style="159" bestFit="1" customWidth="1"/>
    <col min="5639" max="5639" width="11.42578125" style="159" customWidth="1"/>
    <col min="5640" max="5643" width="10.28515625" style="159" bestFit="1" customWidth="1"/>
    <col min="5644" max="5644" width="10" style="159" bestFit="1" customWidth="1"/>
    <col min="5645" max="5646" width="9.140625" style="159"/>
    <col min="5647" max="5647" width="10" style="159" customWidth="1"/>
    <col min="5648" max="5648" width="10.42578125" style="159" bestFit="1" customWidth="1"/>
    <col min="5649" max="5649" width="13.85546875" style="159" bestFit="1" customWidth="1"/>
    <col min="5650" max="5651" width="9.140625" style="159"/>
    <col min="5652" max="5652" width="9.5703125" style="159" bestFit="1" customWidth="1"/>
    <col min="5653" max="5885" width="9.140625" style="159"/>
    <col min="5886" max="5886" width="6.140625" style="159" customWidth="1"/>
    <col min="5887" max="5887" width="41.140625" style="159" customWidth="1"/>
    <col min="5888" max="5888" width="20.5703125" style="159" customWidth="1"/>
    <col min="5889" max="5893" width="10.28515625" style="159" bestFit="1" customWidth="1"/>
    <col min="5894" max="5894" width="12.28515625" style="159" bestFit="1" customWidth="1"/>
    <col min="5895" max="5895" width="11.42578125" style="159" customWidth="1"/>
    <col min="5896" max="5899" width="10.28515625" style="159" bestFit="1" customWidth="1"/>
    <col min="5900" max="5900" width="10" style="159" bestFit="1" customWidth="1"/>
    <col min="5901" max="5902" width="9.140625" style="159"/>
    <col min="5903" max="5903" width="10" style="159" customWidth="1"/>
    <col min="5904" max="5904" width="10.42578125" style="159" bestFit="1" customWidth="1"/>
    <col min="5905" max="5905" width="13.85546875" style="159" bestFit="1" customWidth="1"/>
    <col min="5906" max="5907" width="9.140625" style="159"/>
    <col min="5908" max="5908" width="9.5703125" style="159" bestFit="1" customWidth="1"/>
    <col min="5909" max="6141" width="9.140625" style="159"/>
    <col min="6142" max="6142" width="6.140625" style="159" customWidth="1"/>
    <col min="6143" max="6143" width="41.140625" style="159" customWidth="1"/>
    <col min="6144" max="6144" width="20.5703125" style="159" customWidth="1"/>
    <col min="6145" max="6149" width="10.28515625" style="159" bestFit="1" customWidth="1"/>
    <col min="6150" max="6150" width="12.28515625" style="159" bestFit="1" customWidth="1"/>
    <col min="6151" max="6151" width="11.42578125" style="159" customWidth="1"/>
    <col min="6152" max="6155" width="10.28515625" style="159" bestFit="1" customWidth="1"/>
    <col min="6156" max="6156" width="10" style="159" bestFit="1" customWidth="1"/>
    <col min="6157" max="6158" width="9.140625" style="159"/>
    <col min="6159" max="6159" width="10" style="159" customWidth="1"/>
    <col min="6160" max="6160" width="10.42578125" style="159" bestFit="1" customWidth="1"/>
    <col min="6161" max="6161" width="13.85546875" style="159" bestFit="1" customWidth="1"/>
    <col min="6162" max="6163" width="9.140625" style="159"/>
    <col min="6164" max="6164" width="9.5703125" style="159" bestFit="1" customWidth="1"/>
    <col min="6165" max="6397" width="9.140625" style="159"/>
    <col min="6398" max="6398" width="6.140625" style="159" customWidth="1"/>
    <col min="6399" max="6399" width="41.140625" style="159" customWidth="1"/>
    <col min="6400" max="6400" width="20.5703125" style="159" customWidth="1"/>
    <col min="6401" max="6405" width="10.28515625" style="159" bestFit="1" customWidth="1"/>
    <col min="6406" max="6406" width="12.28515625" style="159" bestFit="1" customWidth="1"/>
    <col min="6407" max="6407" width="11.42578125" style="159" customWidth="1"/>
    <col min="6408" max="6411" width="10.28515625" style="159" bestFit="1" customWidth="1"/>
    <col min="6412" max="6412" width="10" style="159" bestFit="1" customWidth="1"/>
    <col min="6413" max="6414" width="9.140625" style="159"/>
    <col min="6415" max="6415" width="10" style="159" customWidth="1"/>
    <col min="6416" max="6416" width="10.42578125" style="159" bestFit="1" customWidth="1"/>
    <col min="6417" max="6417" width="13.85546875" style="159" bestFit="1" customWidth="1"/>
    <col min="6418" max="6419" width="9.140625" style="159"/>
    <col min="6420" max="6420" width="9.5703125" style="159" bestFit="1" customWidth="1"/>
    <col min="6421" max="6653" width="9.140625" style="159"/>
    <col min="6654" max="6654" width="6.140625" style="159" customWidth="1"/>
    <col min="6655" max="6655" width="41.140625" style="159" customWidth="1"/>
    <col min="6656" max="6656" width="20.5703125" style="159" customWidth="1"/>
    <col min="6657" max="6661" width="10.28515625" style="159" bestFit="1" customWidth="1"/>
    <col min="6662" max="6662" width="12.28515625" style="159" bestFit="1" customWidth="1"/>
    <col min="6663" max="6663" width="11.42578125" style="159" customWidth="1"/>
    <col min="6664" max="6667" width="10.28515625" style="159" bestFit="1" customWidth="1"/>
    <col min="6668" max="6668" width="10" style="159" bestFit="1" customWidth="1"/>
    <col min="6669" max="6670" width="9.140625" style="159"/>
    <col min="6671" max="6671" width="10" style="159" customWidth="1"/>
    <col min="6672" max="6672" width="10.42578125" style="159" bestFit="1" customWidth="1"/>
    <col min="6673" max="6673" width="13.85546875" style="159" bestFit="1" customWidth="1"/>
    <col min="6674" max="6675" width="9.140625" style="159"/>
    <col min="6676" max="6676" width="9.5703125" style="159" bestFit="1" customWidth="1"/>
    <col min="6677" max="6909" width="9.140625" style="159"/>
    <col min="6910" max="6910" width="6.140625" style="159" customWidth="1"/>
    <col min="6911" max="6911" width="41.140625" style="159" customWidth="1"/>
    <col min="6912" max="6912" width="20.5703125" style="159" customWidth="1"/>
    <col min="6913" max="6917" width="10.28515625" style="159" bestFit="1" customWidth="1"/>
    <col min="6918" max="6918" width="12.28515625" style="159" bestFit="1" customWidth="1"/>
    <col min="6919" max="6919" width="11.42578125" style="159" customWidth="1"/>
    <col min="6920" max="6923" width="10.28515625" style="159" bestFit="1" customWidth="1"/>
    <col min="6924" max="6924" width="10" style="159" bestFit="1" customWidth="1"/>
    <col min="6925" max="6926" width="9.140625" style="159"/>
    <col min="6927" max="6927" width="10" style="159" customWidth="1"/>
    <col min="6928" max="6928" width="10.42578125" style="159" bestFit="1" customWidth="1"/>
    <col min="6929" max="6929" width="13.85546875" style="159" bestFit="1" customWidth="1"/>
    <col min="6930" max="6931" width="9.140625" style="159"/>
    <col min="6932" max="6932" width="9.5703125" style="159" bestFit="1" customWidth="1"/>
    <col min="6933" max="7165" width="9.140625" style="159"/>
    <col min="7166" max="7166" width="6.140625" style="159" customWidth="1"/>
    <col min="7167" max="7167" width="41.140625" style="159" customWidth="1"/>
    <col min="7168" max="7168" width="20.5703125" style="159" customWidth="1"/>
    <col min="7169" max="7173" width="10.28515625" style="159" bestFit="1" customWidth="1"/>
    <col min="7174" max="7174" width="12.28515625" style="159" bestFit="1" customWidth="1"/>
    <col min="7175" max="7175" width="11.42578125" style="159" customWidth="1"/>
    <col min="7176" max="7179" width="10.28515625" style="159" bestFit="1" customWidth="1"/>
    <col min="7180" max="7180" width="10" style="159" bestFit="1" customWidth="1"/>
    <col min="7181" max="7182" width="9.140625" style="159"/>
    <col min="7183" max="7183" width="10" style="159" customWidth="1"/>
    <col min="7184" max="7184" width="10.42578125" style="159" bestFit="1" customWidth="1"/>
    <col min="7185" max="7185" width="13.85546875" style="159" bestFit="1" customWidth="1"/>
    <col min="7186" max="7187" width="9.140625" style="159"/>
    <col min="7188" max="7188" width="9.5703125" style="159" bestFit="1" customWidth="1"/>
    <col min="7189" max="7421" width="9.140625" style="159"/>
    <col min="7422" max="7422" width="6.140625" style="159" customWidth="1"/>
    <col min="7423" max="7423" width="41.140625" style="159" customWidth="1"/>
    <col min="7424" max="7424" width="20.5703125" style="159" customWidth="1"/>
    <col min="7425" max="7429" width="10.28515625" style="159" bestFit="1" customWidth="1"/>
    <col min="7430" max="7430" width="12.28515625" style="159" bestFit="1" customWidth="1"/>
    <col min="7431" max="7431" width="11.42578125" style="159" customWidth="1"/>
    <col min="7432" max="7435" width="10.28515625" style="159" bestFit="1" customWidth="1"/>
    <col min="7436" max="7436" width="10" style="159" bestFit="1" customWidth="1"/>
    <col min="7437" max="7438" width="9.140625" style="159"/>
    <col min="7439" max="7439" width="10" style="159" customWidth="1"/>
    <col min="7440" max="7440" width="10.42578125" style="159" bestFit="1" customWidth="1"/>
    <col min="7441" max="7441" width="13.85546875" style="159" bestFit="1" customWidth="1"/>
    <col min="7442" max="7443" width="9.140625" style="159"/>
    <col min="7444" max="7444" width="9.5703125" style="159" bestFit="1" customWidth="1"/>
    <col min="7445" max="7677" width="9.140625" style="159"/>
    <col min="7678" max="7678" width="6.140625" style="159" customWidth="1"/>
    <col min="7679" max="7679" width="41.140625" style="159" customWidth="1"/>
    <col min="7680" max="7680" width="20.5703125" style="159" customWidth="1"/>
    <col min="7681" max="7685" width="10.28515625" style="159" bestFit="1" customWidth="1"/>
    <col min="7686" max="7686" width="12.28515625" style="159" bestFit="1" customWidth="1"/>
    <col min="7687" max="7687" width="11.42578125" style="159" customWidth="1"/>
    <col min="7688" max="7691" width="10.28515625" style="159" bestFit="1" customWidth="1"/>
    <col min="7692" max="7692" width="10" style="159" bestFit="1" customWidth="1"/>
    <col min="7693" max="7694" width="9.140625" style="159"/>
    <col min="7695" max="7695" width="10" style="159" customWidth="1"/>
    <col min="7696" max="7696" width="10.42578125" style="159" bestFit="1" customWidth="1"/>
    <col min="7697" max="7697" width="13.85546875" style="159" bestFit="1" customWidth="1"/>
    <col min="7698" max="7699" width="9.140625" style="159"/>
    <col min="7700" max="7700" width="9.5703125" style="159" bestFit="1" customWidth="1"/>
    <col min="7701" max="7933" width="9.140625" style="159"/>
    <col min="7934" max="7934" width="6.140625" style="159" customWidth="1"/>
    <col min="7935" max="7935" width="41.140625" style="159" customWidth="1"/>
    <col min="7936" max="7936" width="20.5703125" style="159" customWidth="1"/>
    <col min="7937" max="7941" width="10.28515625" style="159" bestFit="1" customWidth="1"/>
    <col min="7942" max="7942" width="12.28515625" style="159" bestFit="1" customWidth="1"/>
    <col min="7943" max="7943" width="11.42578125" style="159" customWidth="1"/>
    <col min="7944" max="7947" width="10.28515625" style="159" bestFit="1" customWidth="1"/>
    <col min="7948" max="7948" width="10" style="159" bestFit="1" customWidth="1"/>
    <col min="7949" max="7950" width="9.140625" style="159"/>
    <col min="7951" max="7951" width="10" style="159" customWidth="1"/>
    <col min="7952" max="7952" width="10.42578125" style="159" bestFit="1" customWidth="1"/>
    <col min="7953" max="7953" width="13.85546875" style="159" bestFit="1" customWidth="1"/>
    <col min="7954" max="7955" width="9.140625" style="159"/>
    <col min="7956" max="7956" width="9.5703125" style="159" bestFit="1" customWidth="1"/>
    <col min="7957" max="8189" width="9.140625" style="159"/>
    <col min="8190" max="8190" width="6.140625" style="159" customWidth="1"/>
    <col min="8191" max="8191" width="41.140625" style="159" customWidth="1"/>
    <col min="8192" max="8192" width="20.5703125" style="159" customWidth="1"/>
    <col min="8193" max="8197" width="10.28515625" style="159" bestFit="1" customWidth="1"/>
    <col min="8198" max="8198" width="12.28515625" style="159" bestFit="1" customWidth="1"/>
    <col min="8199" max="8199" width="11.42578125" style="159" customWidth="1"/>
    <col min="8200" max="8203" width="10.28515625" style="159" bestFit="1" customWidth="1"/>
    <col min="8204" max="8204" width="10" style="159" bestFit="1" customWidth="1"/>
    <col min="8205" max="8206" width="9.140625" style="159"/>
    <col min="8207" max="8207" width="10" style="159" customWidth="1"/>
    <col min="8208" max="8208" width="10.42578125" style="159" bestFit="1" customWidth="1"/>
    <col min="8209" max="8209" width="13.85546875" style="159" bestFit="1" customWidth="1"/>
    <col min="8210" max="8211" width="9.140625" style="159"/>
    <col min="8212" max="8212" width="9.5703125" style="159" bestFit="1" customWidth="1"/>
    <col min="8213" max="8445" width="9.140625" style="159"/>
    <col min="8446" max="8446" width="6.140625" style="159" customWidth="1"/>
    <col min="8447" max="8447" width="41.140625" style="159" customWidth="1"/>
    <col min="8448" max="8448" width="20.5703125" style="159" customWidth="1"/>
    <col min="8449" max="8453" width="10.28515625" style="159" bestFit="1" customWidth="1"/>
    <col min="8454" max="8454" width="12.28515625" style="159" bestFit="1" customWidth="1"/>
    <col min="8455" max="8455" width="11.42578125" style="159" customWidth="1"/>
    <col min="8456" max="8459" width="10.28515625" style="159" bestFit="1" customWidth="1"/>
    <col min="8460" max="8460" width="10" style="159" bestFit="1" customWidth="1"/>
    <col min="8461" max="8462" width="9.140625" style="159"/>
    <col min="8463" max="8463" width="10" style="159" customWidth="1"/>
    <col min="8464" max="8464" width="10.42578125" style="159" bestFit="1" customWidth="1"/>
    <col min="8465" max="8465" width="13.85546875" style="159" bestFit="1" customWidth="1"/>
    <col min="8466" max="8467" width="9.140625" style="159"/>
    <col min="8468" max="8468" width="9.5703125" style="159" bestFit="1" customWidth="1"/>
    <col min="8469" max="8701" width="9.140625" style="159"/>
    <col min="8702" max="8702" width="6.140625" style="159" customWidth="1"/>
    <col min="8703" max="8703" width="41.140625" style="159" customWidth="1"/>
    <col min="8704" max="8704" width="20.5703125" style="159" customWidth="1"/>
    <col min="8705" max="8709" width="10.28515625" style="159" bestFit="1" customWidth="1"/>
    <col min="8710" max="8710" width="12.28515625" style="159" bestFit="1" customWidth="1"/>
    <col min="8711" max="8711" width="11.42578125" style="159" customWidth="1"/>
    <col min="8712" max="8715" width="10.28515625" style="159" bestFit="1" customWidth="1"/>
    <col min="8716" max="8716" width="10" style="159" bestFit="1" customWidth="1"/>
    <col min="8717" max="8718" width="9.140625" style="159"/>
    <col min="8719" max="8719" width="10" style="159" customWidth="1"/>
    <col min="8720" max="8720" width="10.42578125" style="159" bestFit="1" customWidth="1"/>
    <col min="8721" max="8721" width="13.85546875" style="159" bestFit="1" customWidth="1"/>
    <col min="8722" max="8723" width="9.140625" style="159"/>
    <col min="8724" max="8724" width="9.5703125" style="159" bestFit="1" customWidth="1"/>
    <col min="8725" max="8957" width="9.140625" style="159"/>
    <col min="8958" max="8958" width="6.140625" style="159" customWidth="1"/>
    <col min="8959" max="8959" width="41.140625" style="159" customWidth="1"/>
    <col min="8960" max="8960" width="20.5703125" style="159" customWidth="1"/>
    <col min="8961" max="8965" width="10.28515625" style="159" bestFit="1" customWidth="1"/>
    <col min="8966" max="8966" width="12.28515625" style="159" bestFit="1" customWidth="1"/>
    <col min="8967" max="8967" width="11.42578125" style="159" customWidth="1"/>
    <col min="8968" max="8971" width="10.28515625" style="159" bestFit="1" customWidth="1"/>
    <col min="8972" max="8972" width="10" style="159" bestFit="1" customWidth="1"/>
    <col min="8973" max="8974" width="9.140625" style="159"/>
    <col min="8975" max="8975" width="10" style="159" customWidth="1"/>
    <col min="8976" max="8976" width="10.42578125" style="159" bestFit="1" customWidth="1"/>
    <col min="8977" max="8977" width="13.85546875" style="159" bestFit="1" customWidth="1"/>
    <col min="8978" max="8979" width="9.140625" style="159"/>
    <col min="8980" max="8980" width="9.5703125" style="159" bestFit="1" customWidth="1"/>
    <col min="8981" max="9213" width="9.140625" style="159"/>
    <col min="9214" max="9214" width="6.140625" style="159" customWidth="1"/>
    <col min="9215" max="9215" width="41.140625" style="159" customWidth="1"/>
    <col min="9216" max="9216" width="20.5703125" style="159" customWidth="1"/>
    <col min="9217" max="9221" width="10.28515625" style="159" bestFit="1" customWidth="1"/>
    <col min="9222" max="9222" width="12.28515625" style="159" bestFit="1" customWidth="1"/>
    <col min="9223" max="9223" width="11.42578125" style="159" customWidth="1"/>
    <col min="9224" max="9227" width="10.28515625" style="159" bestFit="1" customWidth="1"/>
    <col min="9228" max="9228" width="10" style="159" bestFit="1" customWidth="1"/>
    <col min="9229" max="9230" width="9.140625" style="159"/>
    <col min="9231" max="9231" width="10" style="159" customWidth="1"/>
    <col min="9232" max="9232" width="10.42578125" style="159" bestFit="1" customWidth="1"/>
    <col min="9233" max="9233" width="13.85546875" style="159" bestFit="1" customWidth="1"/>
    <col min="9234" max="9235" width="9.140625" style="159"/>
    <col min="9236" max="9236" width="9.5703125" style="159" bestFit="1" customWidth="1"/>
    <col min="9237" max="9469" width="9.140625" style="159"/>
    <col min="9470" max="9470" width="6.140625" style="159" customWidth="1"/>
    <col min="9471" max="9471" width="41.140625" style="159" customWidth="1"/>
    <col min="9472" max="9472" width="20.5703125" style="159" customWidth="1"/>
    <col min="9473" max="9477" width="10.28515625" style="159" bestFit="1" customWidth="1"/>
    <col min="9478" max="9478" width="12.28515625" style="159" bestFit="1" customWidth="1"/>
    <col min="9479" max="9479" width="11.42578125" style="159" customWidth="1"/>
    <col min="9480" max="9483" width="10.28515625" style="159" bestFit="1" customWidth="1"/>
    <col min="9484" max="9484" width="10" style="159" bestFit="1" customWidth="1"/>
    <col min="9485" max="9486" width="9.140625" style="159"/>
    <col min="9487" max="9487" width="10" style="159" customWidth="1"/>
    <col min="9488" max="9488" width="10.42578125" style="159" bestFit="1" customWidth="1"/>
    <col min="9489" max="9489" width="13.85546875" style="159" bestFit="1" customWidth="1"/>
    <col min="9490" max="9491" width="9.140625" style="159"/>
    <col min="9492" max="9492" width="9.5703125" style="159" bestFit="1" customWidth="1"/>
    <col min="9493" max="9725" width="9.140625" style="159"/>
    <col min="9726" max="9726" width="6.140625" style="159" customWidth="1"/>
    <col min="9727" max="9727" width="41.140625" style="159" customWidth="1"/>
    <col min="9728" max="9728" width="20.5703125" style="159" customWidth="1"/>
    <col min="9729" max="9733" width="10.28515625" style="159" bestFit="1" customWidth="1"/>
    <col min="9734" max="9734" width="12.28515625" style="159" bestFit="1" customWidth="1"/>
    <col min="9735" max="9735" width="11.42578125" style="159" customWidth="1"/>
    <col min="9736" max="9739" width="10.28515625" style="159" bestFit="1" customWidth="1"/>
    <col min="9740" max="9740" width="10" style="159" bestFit="1" customWidth="1"/>
    <col min="9741" max="9742" width="9.140625" style="159"/>
    <col min="9743" max="9743" width="10" style="159" customWidth="1"/>
    <col min="9744" max="9744" width="10.42578125" style="159" bestFit="1" customWidth="1"/>
    <col min="9745" max="9745" width="13.85546875" style="159" bestFit="1" customWidth="1"/>
    <col min="9746" max="9747" width="9.140625" style="159"/>
    <col min="9748" max="9748" width="9.5703125" style="159" bestFit="1" customWidth="1"/>
    <col min="9749" max="9981" width="9.140625" style="159"/>
    <col min="9982" max="9982" width="6.140625" style="159" customWidth="1"/>
    <col min="9983" max="9983" width="41.140625" style="159" customWidth="1"/>
    <col min="9984" max="9984" width="20.5703125" style="159" customWidth="1"/>
    <col min="9985" max="9989" width="10.28515625" style="159" bestFit="1" customWidth="1"/>
    <col min="9990" max="9990" width="12.28515625" style="159" bestFit="1" customWidth="1"/>
    <col min="9991" max="9991" width="11.42578125" style="159" customWidth="1"/>
    <col min="9992" max="9995" width="10.28515625" style="159" bestFit="1" customWidth="1"/>
    <col min="9996" max="9996" width="10" style="159" bestFit="1" customWidth="1"/>
    <col min="9997" max="9998" width="9.140625" style="159"/>
    <col min="9999" max="9999" width="10" style="159" customWidth="1"/>
    <col min="10000" max="10000" width="10.42578125" style="159" bestFit="1" customWidth="1"/>
    <col min="10001" max="10001" width="13.85546875" style="159" bestFit="1" customWidth="1"/>
    <col min="10002" max="10003" width="9.140625" style="159"/>
    <col min="10004" max="10004" width="9.5703125" style="159" bestFit="1" customWidth="1"/>
    <col min="10005" max="10237" width="9.140625" style="159"/>
    <col min="10238" max="10238" width="6.140625" style="159" customWidth="1"/>
    <col min="10239" max="10239" width="41.140625" style="159" customWidth="1"/>
    <col min="10240" max="10240" width="20.5703125" style="159" customWidth="1"/>
    <col min="10241" max="10245" width="10.28515625" style="159" bestFit="1" customWidth="1"/>
    <col min="10246" max="10246" width="12.28515625" style="159" bestFit="1" customWidth="1"/>
    <col min="10247" max="10247" width="11.42578125" style="159" customWidth="1"/>
    <col min="10248" max="10251" width="10.28515625" style="159" bestFit="1" customWidth="1"/>
    <col min="10252" max="10252" width="10" style="159" bestFit="1" customWidth="1"/>
    <col min="10253" max="10254" width="9.140625" style="159"/>
    <col min="10255" max="10255" width="10" style="159" customWidth="1"/>
    <col min="10256" max="10256" width="10.42578125" style="159" bestFit="1" customWidth="1"/>
    <col min="10257" max="10257" width="13.85546875" style="159" bestFit="1" customWidth="1"/>
    <col min="10258" max="10259" width="9.140625" style="159"/>
    <col min="10260" max="10260" width="9.5703125" style="159" bestFit="1" customWidth="1"/>
    <col min="10261" max="10493" width="9.140625" style="159"/>
    <col min="10494" max="10494" width="6.140625" style="159" customWidth="1"/>
    <col min="10495" max="10495" width="41.140625" style="159" customWidth="1"/>
    <col min="10496" max="10496" width="20.5703125" style="159" customWidth="1"/>
    <col min="10497" max="10501" width="10.28515625" style="159" bestFit="1" customWidth="1"/>
    <col min="10502" max="10502" width="12.28515625" style="159" bestFit="1" customWidth="1"/>
    <col min="10503" max="10503" width="11.42578125" style="159" customWidth="1"/>
    <col min="10504" max="10507" width="10.28515625" style="159" bestFit="1" customWidth="1"/>
    <col min="10508" max="10508" width="10" style="159" bestFit="1" customWidth="1"/>
    <col min="10509" max="10510" width="9.140625" style="159"/>
    <col min="10511" max="10511" width="10" style="159" customWidth="1"/>
    <col min="10512" max="10512" width="10.42578125" style="159" bestFit="1" customWidth="1"/>
    <col min="10513" max="10513" width="13.85546875" style="159" bestFit="1" customWidth="1"/>
    <col min="10514" max="10515" width="9.140625" style="159"/>
    <col min="10516" max="10516" width="9.5703125" style="159" bestFit="1" customWidth="1"/>
    <col min="10517" max="10749" width="9.140625" style="159"/>
    <col min="10750" max="10750" width="6.140625" style="159" customWidth="1"/>
    <col min="10751" max="10751" width="41.140625" style="159" customWidth="1"/>
    <col min="10752" max="10752" width="20.5703125" style="159" customWidth="1"/>
    <col min="10753" max="10757" width="10.28515625" style="159" bestFit="1" customWidth="1"/>
    <col min="10758" max="10758" width="12.28515625" style="159" bestFit="1" customWidth="1"/>
    <col min="10759" max="10759" width="11.42578125" style="159" customWidth="1"/>
    <col min="10760" max="10763" width="10.28515625" style="159" bestFit="1" customWidth="1"/>
    <col min="10764" max="10764" width="10" style="159" bestFit="1" customWidth="1"/>
    <col min="10765" max="10766" width="9.140625" style="159"/>
    <col min="10767" max="10767" width="10" style="159" customWidth="1"/>
    <col min="10768" max="10768" width="10.42578125" style="159" bestFit="1" customWidth="1"/>
    <col min="10769" max="10769" width="13.85546875" style="159" bestFit="1" customWidth="1"/>
    <col min="10770" max="10771" width="9.140625" style="159"/>
    <col min="10772" max="10772" width="9.5703125" style="159" bestFit="1" customWidth="1"/>
    <col min="10773" max="11005" width="9.140625" style="159"/>
    <col min="11006" max="11006" width="6.140625" style="159" customWidth="1"/>
    <col min="11007" max="11007" width="41.140625" style="159" customWidth="1"/>
    <col min="11008" max="11008" width="20.5703125" style="159" customWidth="1"/>
    <col min="11009" max="11013" width="10.28515625" style="159" bestFit="1" customWidth="1"/>
    <col min="11014" max="11014" width="12.28515625" style="159" bestFit="1" customWidth="1"/>
    <col min="11015" max="11015" width="11.42578125" style="159" customWidth="1"/>
    <col min="11016" max="11019" width="10.28515625" style="159" bestFit="1" customWidth="1"/>
    <col min="11020" max="11020" width="10" style="159" bestFit="1" customWidth="1"/>
    <col min="11021" max="11022" width="9.140625" style="159"/>
    <col min="11023" max="11023" width="10" style="159" customWidth="1"/>
    <col min="11024" max="11024" width="10.42578125" style="159" bestFit="1" customWidth="1"/>
    <col min="11025" max="11025" width="13.85546875" style="159" bestFit="1" customWidth="1"/>
    <col min="11026" max="11027" width="9.140625" style="159"/>
    <col min="11028" max="11028" width="9.5703125" style="159" bestFit="1" customWidth="1"/>
    <col min="11029" max="11261" width="9.140625" style="159"/>
    <col min="11262" max="11262" width="6.140625" style="159" customWidth="1"/>
    <col min="11263" max="11263" width="41.140625" style="159" customWidth="1"/>
    <col min="11264" max="11264" width="20.5703125" style="159" customWidth="1"/>
    <col min="11265" max="11269" width="10.28515625" style="159" bestFit="1" customWidth="1"/>
    <col min="11270" max="11270" width="12.28515625" style="159" bestFit="1" customWidth="1"/>
    <col min="11271" max="11271" width="11.42578125" style="159" customWidth="1"/>
    <col min="11272" max="11275" width="10.28515625" style="159" bestFit="1" customWidth="1"/>
    <col min="11276" max="11276" width="10" style="159" bestFit="1" customWidth="1"/>
    <col min="11277" max="11278" width="9.140625" style="159"/>
    <col min="11279" max="11279" width="10" style="159" customWidth="1"/>
    <col min="11280" max="11280" width="10.42578125" style="159" bestFit="1" customWidth="1"/>
    <col min="11281" max="11281" width="13.85546875" style="159" bestFit="1" customWidth="1"/>
    <col min="11282" max="11283" width="9.140625" style="159"/>
    <col min="11284" max="11284" width="9.5703125" style="159" bestFit="1" customWidth="1"/>
    <col min="11285" max="11517" width="9.140625" style="159"/>
    <col min="11518" max="11518" width="6.140625" style="159" customWidth="1"/>
    <col min="11519" max="11519" width="41.140625" style="159" customWidth="1"/>
    <col min="11520" max="11520" width="20.5703125" style="159" customWidth="1"/>
    <col min="11521" max="11525" width="10.28515625" style="159" bestFit="1" customWidth="1"/>
    <col min="11526" max="11526" width="12.28515625" style="159" bestFit="1" customWidth="1"/>
    <col min="11527" max="11527" width="11.42578125" style="159" customWidth="1"/>
    <col min="11528" max="11531" width="10.28515625" style="159" bestFit="1" customWidth="1"/>
    <col min="11532" max="11532" width="10" style="159" bestFit="1" customWidth="1"/>
    <col min="11533" max="11534" width="9.140625" style="159"/>
    <col min="11535" max="11535" width="10" style="159" customWidth="1"/>
    <col min="11536" max="11536" width="10.42578125" style="159" bestFit="1" customWidth="1"/>
    <col min="11537" max="11537" width="13.85546875" style="159" bestFit="1" customWidth="1"/>
    <col min="11538" max="11539" width="9.140625" style="159"/>
    <col min="11540" max="11540" width="9.5703125" style="159" bestFit="1" customWidth="1"/>
    <col min="11541" max="11773" width="9.140625" style="159"/>
    <col min="11774" max="11774" width="6.140625" style="159" customWidth="1"/>
    <col min="11775" max="11775" width="41.140625" style="159" customWidth="1"/>
    <col min="11776" max="11776" width="20.5703125" style="159" customWidth="1"/>
    <col min="11777" max="11781" width="10.28515625" style="159" bestFit="1" customWidth="1"/>
    <col min="11782" max="11782" width="12.28515625" style="159" bestFit="1" customWidth="1"/>
    <col min="11783" max="11783" width="11.42578125" style="159" customWidth="1"/>
    <col min="11784" max="11787" width="10.28515625" style="159" bestFit="1" customWidth="1"/>
    <col min="11788" max="11788" width="10" style="159" bestFit="1" customWidth="1"/>
    <col min="11789" max="11790" width="9.140625" style="159"/>
    <col min="11791" max="11791" width="10" style="159" customWidth="1"/>
    <col min="11792" max="11792" width="10.42578125" style="159" bestFit="1" customWidth="1"/>
    <col min="11793" max="11793" width="13.85546875" style="159" bestFit="1" customWidth="1"/>
    <col min="11794" max="11795" width="9.140625" style="159"/>
    <col min="11796" max="11796" width="9.5703125" style="159" bestFit="1" customWidth="1"/>
    <col min="11797" max="12029" width="9.140625" style="159"/>
    <col min="12030" max="12030" width="6.140625" style="159" customWidth="1"/>
    <col min="12031" max="12031" width="41.140625" style="159" customWidth="1"/>
    <col min="12032" max="12032" width="20.5703125" style="159" customWidth="1"/>
    <col min="12033" max="12037" width="10.28515625" style="159" bestFit="1" customWidth="1"/>
    <col min="12038" max="12038" width="12.28515625" style="159" bestFit="1" customWidth="1"/>
    <col min="12039" max="12039" width="11.42578125" style="159" customWidth="1"/>
    <col min="12040" max="12043" width="10.28515625" style="159" bestFit="1" customWidth="1"/>
    <col min="12044" max="12044" width="10" style="159" bestFit="1" customWidth="1"/>
    <col min="12045" max="12046" width="9.140625" style="159"/>
    <col min="12047" max="12047" width="10" style="159" customWidth="1"/>
    <col min="12048" max="12048" width="10.42578125" style="159" bestFit="1" customWidth="1"/>
    <col min="12049" max="12049" width="13.85546875" style="159" bestFit="1" customWidth="1"/>
    <col min="12050" max="12051" width="9.140625" style="159"/>
    <col min="12052" max="12052" width="9.5703125" style="159" bestFit="1" customWidth="1"/>
    <col min="12053" max="12285" width="9.140625" style="159"/>
    <col min="12286" max="12286" width="6.140625" style="159" customWidth="1"/>
    <col min="12287" max="12287" width="41.140625" style="159" customWidth="1"/>
    <col min="12288" max="12288" width="20.5703125" style="159" customWidth="1"/>
    <col min="12289" max="12293" width="10.28515625" style="159" bestFit="1" customWidth="1"/>
    <col min="12294" max="12294" width="12.28515625" style="159" bestFit="1" customWidth="1"/>
    <col min="12295" max="12295" width="11.42578125" style="159" customWidth="1"/>
    <col min="12296" max="12299" width="10.28515625" style="159" bestFit="1" customWidth="1"/>
    <col min="12300" max="12300" width="10" style="159" bestFit="1" customWidth="1"/>
    <col min="12301" max="12302" width="9.140625" style="159"/>
    <col min="12303" max="12303" width="10" style="159" customWidth="1"/>
    <col min="12304" max="12304" width="10.42578125" style="159" bestFit="1" customWidth="1"/>
    <col min="12305" max="12305" width="13.85546875" style="159" bestFit="1" customWidth="1"/>
    <col min="12306" max="12307" width="9.140625" style="159"/>
    <col min="12308" max="12308" width="9.5703125" style="159" bestFit="1" customWidth="1"/>
    <col min="12309" max="12541" width="9.140625" style="159"/>
    <col min="12542" max="12542" width="6.140625" style="159" customWidth="1"/>
    <col min="12543" max="12543" width="41.140625" style="159" customWidth="1"/>
    <col min="12544" max="12544" width="20.5703125" style="159" customWidth="1"/>
    <col min="12545" max="12549" width="10.28515625" style="159" bestFit="1" customWidth="1"/>
    <col min="12550" max="12550" width="12.28515625" style="159" bestFit="1" customWidth="1"/>
    <col min="12551" max="12551" width="11.42578125" style="159" customWidth="1"/>
    <col min="12552" max="12555" width="10.28515625" style="159" bestFit="1" customWidth="1"/>
    <col min="12556" max="12556" width="10" style="159" bestFit="1" customWidth="1"/>
    <col min="12557" max="12558" width="9.140625" style="159"/>
    <col min="12559" max="12559" width="10" style="159" customWidth="1"/>
    <col min="12560" max="12560" width="10.42578125" style="159" bestFit="1" customWidth="1"/>
    <col min="12561" max="12561" width="13.85546875" style="159" bestFit="1" customWidth="1"/>
    <col min="12562" max="12563" width="9.140625" style="159"/>
    <col min="12564" max="12564" width="9.5703125" style="159" bestFit="1" customWidth="1"/>
    <col min="12565" max="12797" width="9.140625" style="159"/>
    <col min="12798" max="12798" width="6.140625" style="159" customWidth="1"/>
    <col min="12799" max="12799" width="41.140625" style="159" customWidth="1"/>
    <col min="12800" max="12800" width="20.5703125" style="159" customWidth="1"/>
    <col min="12801" max="12805" width="10.28515625" style="159" bestFit="1" customWidth="1"/>
    <col min="12806" max="12806" width="12.28515625" style="159" bestFit="1" customWidth="1"/>
    <col min="12807" max="12807" width="11.42578125" style="159" customWidth="1"/>
    <col min="12808" max="12811" width="10.28515625" style="159" bestFit="1" customWidth="1"/>
    <col min="12812" max="12812" width="10" style="159" bestFit="1" customWidth="1"/>
    <col min="12813" max="12814" width="9.140625" style="159"/>
    <col min="12815" max="12815" width="10" style="159" customWidth="1"/>
    <col min="12816" max="12816" width="10.42578125" style="159" bestFit="1" customWidth="1"/>
    <col min="12817" max="12817" width="13.85546875" style="159" bestFit="1" customWidth="1"/>
    <col min="12818" max="12819" width="9.140625" style="159"/>
    <col min="12820" max="12820" width="9.5703125" style="159" bestFit="1" customWidth="1"/>
    <col min="12821" max="13053" width="9.140625" style="159"/>
    <col min="13054" max="13054" width="6.140625" style="159" customWidth="1"/>
    <col min="13055" max="13055" width="41.140625" style="159" customWidth="1"/>
    <col min="13056" max="13056" width="20.5703125" style="159" customWidth="1"/>
    <col min="13057" max="13061" width="10.28515625" style="159" bestFit="1" customWidth="1"/>
    <col min="13062" max="13062" width="12.28515625" style="159" bestFit="1" customWidth="1"/>
    <col min="13063" max="13063" width="11.42578125" style="159" customWidth="1"/>
    <col min="13064" max="13067" width="10.28515625" style="159" bestFit="1" customWidth="1"/>
    <col min="13068" max="13068" width="10" style="159" bestFit="1" customWidth="1"/>
    <col min="13069" max="13070" width="9.140625" style="159"/>
    <col min="13071" max="13071" width="10" style="159" customWidth="1"/>
    <col min="13072" max="13072" width="10.42578125" style="159" bestFit="1" customWidth="1"/>
    <col min="13073" max="13073" width="13.85546875" style="159" bestFit="1" customWidth="1"/>
    <col min="13074" max="13075" width="9.140625" style="159"/>
    <col min="13076" max="13076" width="9.5703125" style="159" bestFit="1" customWidth="1"/>
    <col min="13077" max="13309" width="9.140625" style="159"/>
    <col min="13310" max="13310" width="6.140625" style="159" customWidth="1"/>
    <col min="13311" max="13311" width="41.140625" style="159" customWidth="1"/>
    <col min="13312" max="13312" width="20.5703125" style="159" customWidth="1"/>
    <col min="13313" max="13317" width="10.28515625" style="159" bestFit="1" customWidth="1"/>
    <col min="13318" max="13318" width="12.28515625" style="159" bestFit="1" customWidth="1"/>
    <col min="13319" max="13319" width="11.42578125" style="159" customWidth="1"/>
    <col min="13320" max="13323" width="10.28515625" style="159" bestFit="1" customWidth="1"/>
    <col min="13324" max="13324" width="10" style="159" bestFit="1" customWidth="1"/>
    <col min="13325" max="13326" width="9.140625" style="159"/>
    <col min="13327" max="13327" width="10" style="159" customWidth="1"/>
    <col min="13328" max="13328" width="10.42578125" style="159" bestFit="1" customWidth="1"/>
    <col min="13329" max="13329" width="13.85546875" style="159" bestFit="1" customWidth="1"/>
    <col min="13330" max="13331" width="9.140625" style="159"/>
    <col min="13332" max="13332" width="9.5703125" style="159" bestFit="1" customWidth="1"/>
    <col min="13333" max="13565" width="9.140625" style="159"/>
    <col min="13566" max="13566" width="6.140625" style="159" customWidth="1"/>
    <col min="13567" max="13567" width="41.140625" style="159" customWidth="1"/>
    <col min="13568" max="13568" width="20.5703125" style="159" customWidth="1"/>
    <col min="13569" max="13573" width="10.28515625" style="159" bestFit="1" customWidth="1"/>
    <col min="13574" max="13574" width="12.28515625" style="159" bestFit="1" customWidth="1"/>
    <col min="13575" max="13575" width="11.42578125" style="159" customWidth="1"/>
    <col min="13576" max="13579" width="10.28515625" style="159" bestFit="1" customWidth="1"/>
    <col min="13580" max="13580" width="10" style="159" bestFit="1" customWidth="1"/>
    <col min="13581" max="13582" width="9.140625" style="159"/>
    <col min="13583" max="13583" width="10" style="159" customWidth="1"/>
    <col min="13584" max="13584" width="10.42578125" style="159" bestFit="1" customWidth="1"/>
    <col min="13585" max="13585" width="13.85546875" style="159" bestFit="1" customWidth="1"/>
    <col min="13586" max="13587" width="9.140625" style="159"/>
    <col min="13588" max="13588" width="9.5703125" style="159" bestFit="1" customWidth="1"/>
    <col min="13589" max="13821" width="9.140625" style="159"/>
    <col min="13822" max="13822" width="6.140625" style="159" customWidth="1"/>
    <col min="13823" max="13823" width="41.140625" style="159" customWidth="1"/>
    <col min="13824" max="13824" width="20.5703125" style="159" customWidth="1"/>
    <col min="13825" max="13829" width="10.28515625" style="159" bestFit="1" customWidth="1"/>
    <col min="13830" max="13830" width="12.28515625" style="159" bestFit="1" customWidth="1"/>
    <col min="13831" max="13831" width="11.42578125" style="159" customWidth="1"/>
    <col min="13832" max="13835" width="10.28515625" style="159" bestFit="1" customWidth="1"/>
    <col min="13836" max="13836" width="10" style="159" bestFit="1" customWidth="1"/>
    <col min="13837" max="13838" width="9.140625" style="159"/>
    <col min="13839" max="13839" width="10" style="159" customWidth="1"/>
    <col min="13840" max="13840" width="10.42578125" style="159" bestFit="1" customWidth="1"/>
    <col min="13841" max="13841" width="13.85546875" style="159" bestFit="1" customWidth="1"/>
    <col min="13842" max="13843" width="9.140625" style="159"/>
    <col min="13844" max="13844" width="9.5703125" style="159" bestFit="1" customWidth="1"/>
    <col min="13845" max="14077" width="9.140625" style="159"/>
    <col min="14078" max="14078" width="6.140625" style="159" customWidth="1"/>
    <col min="14079" max="14079" width="41.140625" style="159" customWidth="1"/>
    <col min="14080" max="14080" width="20.5703125" style="159" customWidth="1"/>
    <col min="14081" max="14085" width="10.28515625" style="159" bestFit="1" customWidth="1"/>
    <col min="14086" max="14086" width="12.28515625" style="159" bestFit="1" customWidth="1"/>
    <col min="14087" max="14087" width="11.42578125" style="159" customWidth="1"/>
    <col min="14088" max="14091" width="10.28515625" style="159" bestFit="1" customWidth="1"/>
    <col min="14092" max="14092" width="10" style="159" bestFit="1" customWidth="1"/>
    <col min="14093" max="14094" width="9.140625" style="159"/>
    <col min="14095" max="14095" width="10" style="159" customWidth="1"/>
    <col min="14096" max="14096" width="10.42578125" style="159" bestFit="1" customWidth="1"/>
    <col min="14097" max="14097" width="13.85546875" style="159" bestFit="1" customWidth="1"/>
    <col min="14098" max="14099" width="9.140625" style="159"/>
    <col min="14100" max="14100" width="9.5703125" style="159" bestFit="1" customWidth="1"/>
    <col min="14101" max="14333" width="9.140625" style="159"/>
    <col min="14334" max="14334" width="6.140625" style="159" customWidth="1"/>
    <col min="14335" max="14335" width="41.140625" style="159" customWidth="1"/>
    <col min="14336" max="14336" width="20.5703125" style="159" customWidth="1"/>
    <col min="14337" max="14341" width="10.28515625" style="159" bestFit="1" customWidth="1"/>
    <col min="14342" max="14342" width="12.28515625" style="159" bestFit="1" customWidth="1"/>
    <col min="14343" max="14343" width="11.42578125" style="159" customWidth="1"/>
    <col min="14344" max="14347" width="10.28515625" style="159" bestFit="1" customWidth="1"/>
    <col min="14348" max="14348" width="10" style="159" bestFit="1" customWidth="1"/>
    <col min="14349" max="14350" width="9.140625" style="159"/>
    <col min="14351" max="14351" width="10" style="159" customWidth="1"/>
    <col min="14352" max="14352" width="10.42578125" style="159" bestFit="1" customWidth="1"/>
    <col min="14353" max="14353" width="13.85546875" style="159" bestFit="1" customWidth="1"/>
    <col min="14354" max="14355" width="9.140625" style="159"/>
    <col min="14356" max="14356" width="9.5703125" style="159" bestFit="1" customWidth="1"/>
    <col min="14357" max="14589" width="9.140625" style="159"/>
    <col min="14590" max="14590" width="6.140625" style="159" customWidth="1"/>
    <col min="14591" max="14591" width="41.140625" style="159" customWidth="1"/>
    <col min="14592" max="14592" width="20.5703125" style="159" customWidth="1"/>
    <col min="14593" max="14597" width="10.28515625" style="159" bestFit="1" customWidth="1"/>
    <col min="14598" max="14598" width="12.28515625" style="159" bestFit="1" customWidth="1"/>
    <col min="14599" max="14599" width="11.42578125" style="159" customWidth="1"/>
    <col min="14600" max="14603" width="10.28515625" style="159" bestFit="1" customWidth="1"/>
    <col min="14604" max="14604" width="10" style="159" bestFit="1" customWidth="1"/>
    <col min="14605" max="14606" width="9.140625" style="159"/>
    <col min="14607" max="14607" width="10" style="159" customWidth="1"/>
    <col min="14608" max="14608" width="10.42578125" style="159" bestFit="1" customWidth="1"/>
    <col min="14609" max="14609" width="13.85546875" style="159" bestFit="1" customWidth="1"/>
    <col min="14610" max="14611" width="9.140625" style="159"/>
    <col min="14612" max="14612" width="9.5703125" style="159" bestFit="1" customWidth="1"/>
    <col min="14613" max="14845" width="9.140625" style="159"/>
    <col min="14846" max="14846" width="6.140625" style="159" customWidth="1"/>
    <col min="14847" max="14847" width="41.140625" style="159" customWidth="1"/>
    <col min="14848" max="14848" width="20.5703125" style="159" customWidth="1"/>
    <col min="14849" max="14853" width="10.28515625" style="159" bestFit="1" customWidth="1"/>
    <col min="14854" max="14854" width="12.28515625" style="159" bestFit="1" customWidth="1"/>
    <col min="14855" max="14855" width="11.42578125" style="159" customWidth="1"/>
    <col min="14856" max="14859" width="10.28515625" style="159" bestFit="1" customWidth="1"/>
    <col min="14860" max="14860" width="10" style="159" bestFit="1" customWidth="1"/>
    <col min="14861" max="14862" width="9.140625" style="159"/>
    <col min="14863" max="14863" width="10" style="159" customWidth="1"/>
    <col min="14864" max="14864" width="10.42578125" style="159" bestFit="1" customWidth="1"/>
    <col min="14865" max="14865" width="13.85546875" style="159" bestFit="1" customWidth="1"/>
    <col min="14866" max="14867" width="9.140625" style="159"/>
    <col min="14868" max="14868" width="9.5703125" style="159" bestFit="1" customWidth="1"/>
    <col min="14869" max="15101" width="9.140625" style="159"/>
    <col min="15102" max="15102" width="6.140625" style="159" customWidth="1"/>
    <col min="15103" max="15103" width="41.140625" style="159" customWidth="1"/>
    <col min="15104" max="15104" width="20.5703125" style="159" customWidth="1"/>
    <col min="15105" max="15109" width="10.28515625" style="159" bestFit="1" customWidth="1"/>
    <col min="15110" max="15110" width="12.28515625" style="159" bestFit="1" customWidth="1"/>
    <col min="15111" max="15111" width="11.42578125" style="159" customWidth="1"/>
    <col min="15112" max="15115" width="10.28515625" style="159" bestFit="1" customWidth="1"/>
    <col min="15116" max="15116" width="10" style="159" bestFit="1" customWidth="1"/>
    <col min="15117" max="15118" width="9.140625" style="159"/>
    <col min="15119" max="15119" width="10" style="159" customWidth="1"/>
    <col min="15120" max="15120" width="10.42578125" style="159" bestFit="1" customWidth="1"/>
    <col min="15121" max="15121" width="13.85546875" style="159" bestFit="1" customWidth="1"/>
    <col min="15122" max="15123" width="9.140625" style="159"/>
    <col min="15124" max="15124" width="9.5703125" style="159" bestFit="1" customWidth="1"/>
    <col min="15125" max="15357" width="9.140625" style="159"/>
    <col min="15358" max="15358" width="6.140625" style="159" customWidth="1"/>
    <col min="15359" max="15359" width="41.140625" style="159" customWidth="1"/>
    <col min="15360" max="15360" width="20.5703125" style="159" customWidth="1"/>
    <col min="15361" max="15365" width="10.28515625" style="159" bestFit="1" customWidth="1"/>
    <col min="15366" max="15366" width="12.28515625" style="159" bestFit="1" customWidth="1"/>
    <col min="15367" max="15367" width="11.42578125" style="159" customWidth="1"/>
    <col min="15368" max="15371" width="10.28515625" style="159" bestFit="1" customWidth="1"/>
    <col min="15372" max="15372" width="10" style="159" bestFit="1" customWidth="1"/>
    <col min="15373" max="15374" width="9.140625" style="159"/>
    <col min="15375" max="15375" width="10" style="159" customWidth="1"/>
    <col min="15376" max="15376" width="10.42578125" style="159" bestFit="1" customWidth="1"/>
    <col min="15377" max="15377" width="13.85546875" style="159" bestFit="1" customWidth="1"/>
    <col min="15378" max="15379" width="9.140625" style="159"/>
    <col min="15380" max="15380" width="9.5703125" style="159" bestFit="1" customWidth="1"/>
    <col min="15381" max="15613" width="9.140625" style="159"/>
    <col min="15614" max="15614" width="6.140625" style="159" customWidth="1"/>
    <col min="15615" max="15615" width="41.140625" style="159" customWidth="1"/>
    <col min="15616" max="15616" width="20.5703125" style="159" customWidth="1"/>
    <col min="15617" max="15621" width="10.28515625" style="159" bestFit="1" customWidth="1"/>
    <col min="15622" max="15622" width="12.28515625" style="159" bestFit="1" customWidth="1"/>
    <col min="15623" max="15623" width="11.42578125" style="159" customWidth="1"/>
    <col min="15624" max="15627" width="10.28515625" style="159" bestFit="1" customWidth="1"/>
    <col min="15628" max="15628" width="10" style="159" bestFit="1" customWidth="1"/>
    <col min="15629" max="15630" width="9.140625" style="159"/>
    <col min="15631" max="15631" width="10" style="159" customWidth="1"/>
    <col min="15632" max="15632" width="10.42578125" style="159" bestFit="1" customWidth="1"/>
    <col min="15633" max="15633" width="13.85546875" style="159" bestFit="1" customWidth="1"/>
    <col min="15634" max="15635" width="9.140625" style="159"/>
    <col min="15636" max="15636" width="9.5703125" style="159" bestFit="1" customWidth="1"/>
    <col min="15637" max="15869" width="9.140625" style="159"/>
    <col min="15870" max="15870" width="6.140625" style="159" customWidth="1"/>
    <col min="15871" max="15871" width="41.140625" style="159" customWidth="1"/>
    <col min="15872" max="15872" width="20.5703125" style="159" customWidth="1"/>
    <col min="15873" max="15877" width="10.28515625" style="159" bestFit="1" customWidth="1"/>
    <col min="15878" max="15878" width="12.28515625" style="159" bestFit="1" customWidth="1"/>
    <col min="15879" max="15879" width="11.42578125" style="159" customWidth="1"/>
    <col min="15880" max="15883" width="10.28515625" style="159" bestFit="1" customWidth="1"/>
    <col min="15884" max="15884" width="10" style="159" bestFit="1" customWidth="1"/>
    <col min="15885" max="15886" width="9.140625" style="159"/>
    <col min="15887" max="15887" width="10" style="159" customWidth="1"/>
    <col min="15888" max="15888" width="10.42578125" style="159" bestFit="1" customWidth="1"/>
    <col min="15889" max="15889" width="13.85546875" style="159" bestFit="1" customWidth="1"/>
    <col min="15890" max="15891" width="9.140625" style="159"/>
    <col min="15892" max="15892" width="9.5703125" style="159" bestFit="1" customWidth="1"/>
    <col min="15893" max="16125" width="9.140625" style="159"/>
    <col min="16126" max="16126" width="6.140625" style="159" customWidth="1"/>
    <col min="16127" max="16127" width="41.140625" style="159" customWidth="1"/>
    <col min="16128" max="16128" width="20.5703125" style="159" customWidth="1"/>
    <col min="16129" max="16133" width="10.28515625" style="159" bestFit="1" customWidth="1"/>
    <col min="16134" max="16134" width="12.28515625" style="159" bestFit="1" customWidth="1"/>
    <col min="16135" max="16135" width="11.42578125" style="159" customWidth="1"/>
    <col min="16136" max="16139" width="10.28515625" style="159" bestFit="1" customWidth="1"/>
    <col min="16140" max="16140" width="10" style="159" bestFit="1" customWidth="1"/>
    <col min="16141" max="16142" width="9.140625" style="159"/>
    <col min="16143" max="16143" width="10" style="159" customWidth="1"/>
    <col min="16144" max="16144" width="10.42578125" style="159" bestFit="1" customWidth="1"/>
    <col min="16145" max="16145" width="13.85546875" style="159" bestFit="1" customWidth="1"/>
    <col min="16146" max="16147" width="9.140625" style="159"/>
    <col min="16148" max="16148" width="9.5703125" style="159" bestFit="1" customWidth="1"/>
    <col min="16149" max="16384" width="9.140625" style="159"/>
  </cols>
  <sheetData>
    <row r="1" spans="1:21" ht="14.25" customHeight="1" x14ac:dyDescent="0.2">
      <c r="D1" s="561"/>
      <c r="E1" s="170"/>
      <c r="G1" s="171"/>
      <c r="H1" s="171"/>
      <c r="I1" s="172"/>
      <c r="J1" s="172"/>
      <c r="K1" s="173"/>
      <c r="L1" s="173"/>
      <c r="P1" s="505" t="s">
        <v>1513</v>
      </c>
    </row>
    <row r="2" spans="1:21" ht="15" x14ac:dyDescent="0.25">
      <c r="A2" s="1435" t="s">
        <v>929</v>
      </c>
      <c r="B2" s="1435"/>
      <c r="C2" s="1435"/>
      <c r="D2" s="1435"/>
      <c r="E2" s="1435"/>
      <c r="F2" s="1435"/>
      <c r="G2" s="1435"/>
      <c r="H2" s="1435"/>
      <c r="I2" s="1435"/>
      <c r="J2" s="1435"/>
      <c r="K2" s="240"/>
      <c r="L2" s="174"/>
      <c r="M2" s="175"/>
      <c r="N2" s="175"/>
      <c r="P2" s="175"/>
      <c r="R2" s="626"/>
      <c r="S2" s="627"/>
      <c r="T2" s="628"/>
      <c r="U2" s="629"/>
    </row>
    <row r="3" spans="1:21" ht="13.5" thickBot="1" x14ac:dyDescent="0.25">
      <c r="D3" s="210"/>
      <c r="E3" s="210"/>
      <c r="G3" s="177"/>
      <c r="H3" s="178"/>
      <c r="I3" s="178"/>
      <c r="P3" s="176" t="s">
        <v>43</v>
      </c>
      <c r="R3" s="630"/>
      <c r="S3" s="630"/>
      <c r="T3" s="631"/>
      <c r="U3" s="626"/>
    </row>
    <row r="4" spans="1:21" ht="48.75" customHeight="1" thickBot="1" x14ac:dyDescent="0.25">
      <c r="A4" s="1436" t="s">
        <v>94</v>
      </c>
      <c r="B4" s="1437"/>
      <c r="C4" s="1438"/>
      <c r="D4" s="213" t="s">
        <v>606</v>
      </c>
      <c r="E4" s="213" t="s">
        <v>605</v>
      </c>
      <c r="F4" s="213" t="s">
        <v>607</v>
      </c>
      <c r="G4" s="213" t="s">
        <v>608</v>
      </c>
      <c r="H4" s="213" t="s">
        <v>609</v>
      </c>
      <c r="I4" s="213" t="s">
        <v>610</v>
      </c>
      <c r="J4" s="213" t="s">
        <v>773</v>
      </c>
      <c r="K4" s="213" t="s">
        <v>851</v>
      </c>
      <c r="L4" s="213" t="s">
        <v>925</v>
      </c>
      <c r="M4" s="179" t="s">
        <v>930</v>
      </c>
      <c r="N4" s="577" t="s">
        <v>850</v>
      </c>
      <c r="O4" s="688" t="s">
        <v>853</v>
      </c>
      <c r="P4" s="211" t="s">
        <v>926</v>
      </c>
      <c r="R4" s="632"/>
      <c r="S4" s="633"/>
      <c r="T4" s="633"/>
      <c r="U4" s="633"/>
    </row>
    <row r="5" spans="1:21" ht="17.25" customHeight="1" x14ac:dyDescent="0.2">
      <c r="A5" s="1439" t="s">
        <v>629</v>
      </c>
      <c r="B5" s="1440"/>
      <c r="C5" s="1441"/>
      <c r="D5" s="660">
        <v>2832630.9543900001</v>
      </c>
      <c r="E5" s="660">
        <v>3105783.8590000002</v>
      </c>
      <c r="F5" s="660">
        <v>2960700</v>
      </c>
      <c r="G5" s="660">
        <v>3619481.5073199999</v>
      </c>
      <c r="H5" s="660">
        <v>3419149.6344499998</v>
      </c>
      <c r="I5" s="660">
        <v>3853923.3084900002</v>
      </c>
      <c r="J5" s="660">
        <v>4424542.4852299998</v>
      </c>
      <c r="K5" s="660">
        <v>5164324.9000000004</v>
      </c>
      <c r="L5" s="661">
        <v>5289571.0753899999</v>
      </c>
      <c r="M5" s="662">
        <v>5619920</v>
      </c>
      <c r="N5" s="662">
        <v>5919420</v>
      </c>
      <c r="O5" s="689">
        <v>6229402.5</v>
      </c>
      <c r="P5" s="663">
        <v>6446734.3899999997</v>
      </c>
      <c r="Q5" s="634"/>
      <c r="R5" s="635"/>
      <c r="S5" s="635"/>
      <c r="T5" s="635"/>
      <c r="U5" s="635"/>
    </row>
    <row r="6" spans="1:21" ht="13.5" thickBot="1" x14ac:dyDescent="0.25">
      <c r="A6" s="1442"/>
      <c r="B6" s="1443"/>
      <c r="C6" s="1444"/>
      <c r="D6" s="180"/>
      <c r="E6" s="180"/>
      <c r="F6" s="181"/>
      <c r="G6" s="181"/>
      <c r="H6" s="181"/>
      <c r="I6" s="181"/>
      <c r="J6" s="181"/>
      <c r="K6" s="181"/>
      <c r="L6" s="181"/>
      <c r="M6" s="570"/>
      <c r="N6" s="570"/>
      <c r="O6" s="181"/>
      <c r="P6" s="182"/>
      <c r="Q6" s="636"/>
      <c r="R6" s="635"/>
    </row>
    <row r="7" spans="1:21" ht="18" customHeight="1" x14ac:dyDescent="0.2">
      <c r="A7" s="1445" t="s">
        <v>625</v>
      </c>
      <c r="B7" s="1446"/>
      <c r="C7" s="1447"/>
      <c r="D7" s="542">
        <f t="shared" ref="D7:L7" si="0">SUM(D9:D11)</f>
        <v>748279.41045000008</v>
      </c>
      <c r="E7" s="542">
        <f t="shared" si="0"/>
        <v>651404.41045000008</v>
      </c>
      <c r="F7" s="542">
        <f t="shared" si="0"/>
        <v>504529.41045000002</v>
      </c>
      <c r="G7" s="542">
        <f t="shared" si="0"/>
        <v>407654.41045000002</v>
      </c>
      <c r="H7" s="542">
        <f t="shared" si="0"/>
        <v>310779.41045000002</v>
      </c>
      <c r="I7" s="542">
        <f>SUM(I9:I11)</f>
        <v>234345.91045000002</v>
      </c>
      <c r="J7" s="542">
        <f>SUM(J9:J11)</f>
        <v>0</v>
      </c>
      <c r="K7" s="542">
        <f>SUM(K9:K11)</f>
        <v>0</v>
      </c>
      <c r="L7" s="542">
        <f t="shared" si="0"/>
        <v>0</v>
      </c>
      <c r="M7" s="541">
        <f>SUM(M9:M11)</f>
        <v>1300000</v>
      </c>
      <c r="N7" s="541">
        <f>N11</f>
        <v>1170000</v>
      </c>
      <c r="O7" s="542">
        <f>O11</f>
        <v>1040000</v>
      </c>
      <c r="P7" s="543">
        <f>P11</f>
        <v>910000</v>
      </c>
    </row>
    <row r="8" spans="1:21" x14ac:dyDescent="0.2">
      <c r="A8" s="1432" t="s">
        <v>95</v>
      </c>
      <c r="B8" s="1433"/>
      <c r="C8" s="1434"/>
      <c r="D8" s="183"/>
      <c r="E8" s="183"/>
      <c r="F8" s="184"/>
      <c r="G8" s="184"/>
      <c r="H8" s="184"/>
      <c r="I8" s="184"/>
      <c r="J8" s="184"/>
      <c r="K8" s="184"/>
      <c r="L8" s="184"/>
      <c r="M8" s="571"/>
      <c r="N8" s="571"/>
      <c r="O8" s="184"/>
      <c r="P8" s="185"/>
      <c r="Q8" s="636"/>
    </row>
    <row r="9" spans="1:21" ht="17.25" customHeight="1" x14ac:dyDescent="0.2">
      <c r="A9" s="1424" t="s">
        <v>775</v>
      </c>
      <c r="B9" s="1425"/>
      <c r="C9" s="1425"/>
      <c r="D9" s="186">
        <v>468720.87045000005</v>
      </c>
      <c r="E9" s="186">
        <v>421845.87045000005</v>
      </c>
      <c r="F9" s="187">
        <v>374970.87045000005</v>
      </c>
      <c r="G9" s="187">
        <v>328095.87045000005</v>
      </c>
      <c r="H9" s="187">
        <v>281220.87045000005</v>
      </c>
      <c r="I9" s="187">
        <v>234345.87045000005</v>
      </c>
      <c r="J9" s="187">
        <v>0</v>
      </c>
      <c r="K9" s="187"/>
      <c r="L9" s="187"/>
      <c r="M9" s="187"/>
      <c r="N9" s="187"/>
      <c r="O9" s="690"/>
      <c r="P9" s="193"/>
    </row>
    <row r="10" spans="1:21" ht="17.25" customHeight="1" x14ac:dyDescent="0.2">
      <c r="A10" s="1424" t="s">
        <v>776</v>
      </c>
      <c r="B10" s="1425"/>
      <c r="C10" s="1425"/>
      <c r="D10" s="189">
        <v>279558.53999999998</v>
      </c>
      <c r="E10" s="189">
        <v>229558.53999999998</v>
      </c>
      <c r="F10" s="189">
        <v>129558.53999999998</v>
      </c>
      <c r="G10" s="189">
        <v>79558.539999999979</v>
      </c>
      <c r="H10" s="189">
        <v>29558.539999999979</v>
      </c>
      <c r="I10" s="189">
        <v>3.9999999979045242E-2</v>
      </c>
      <c r="J10" s="189"/>
      <c r="K10" s="189"/>
      <c r="L10" s="190"/>
      <c r="M10" s="190"/>
      <c r="N10" s="190"/>
      <c r="O10" s="691"/>
      <c r="P10" s="191"/>
    </row>
    <row r="11" spans="1:21" ht="17.25" customHeight="1" thickBot="1" x14ac:dyDescent="0.25">
      <c r="A11" s="1448" t="s">
        <v>563</v>
      </c>
      <c r="B11" s="1449"/>
      <c r="C11" s="1449"/>
      <c r="D11" s="235"/>
      <c r="E11" s="235"/>
      <c r="F11" s="235"/>
      <c r="G11" s="235"/>
      <c r="H11" s="235"/>
      <c r="I11" s="236" t="s">
        <v>576</v>
      </c>
      <c r="J11" s="189">
        <v>0</v>
      </c>
      <c r="K11" s="234">
        <v>0</v>
      </c>
      <c r="L11" s="234">
        <v>0</v>
      </c>
      <c r="M11" s="234">
        <v>1300000</v>
      </c>
      <c r="N11" s="234">
        <f>M11-N16</f>
        <v>1170000</v>
      </c>
      <c r="O11" s="692">
        <f>N11-O16</f>
        <v>1040000</v>
      </c>
      <c r="P11" s="576">
        <f>O11-P16</f>
        <v>910000</v>
      </c>
    </row>
    <row r="12" spans="1:21" ht="17.25" customHeight="1" x14ac:dyDescent="0.2">
      <c r="A12" s="1452" t="s">
        <v>96</v>
      </c>
      <c r="B12" s="1453"/>
      <c r="C12" s="1453"/>
      <c r="D12" s="664">
        <f t="shared" ref="D12:M12" si="1">SUM(D14:D16)</f>
        <v>146875</v>
      </c>
      <c r="E12" s="664">
        <f t="shared" si="1"/>
        <v>96875</v>
      </c>
      <c r="F12" s="664">
        <f t="shared" si="1"/>
        <v>146875</v>
      </c>
      <c r="G12" s="664">
        <f t="shared" si="1"/>
        <v>96875</v>
      </c>
      <c r="H12" s="664">
        <f t="shared" si="1"/>
        <v>96875</v>
      </c>
      <c r="I12" s="664">
        <f t="shared" si="1"/>
        <v>76433.5</v>
      </c>
      <c r="J12" s="664">
        <f>SUM(J14:J16)</f>
        <v>234345.87044999999</v>
      </c>
      <c r="K12" s="664">
        <f t="shared" si="1"/>
        <v>0</v>
      </c>
      <c r="L12" s="664">
        <f t="shared" si="1"/>
        <v>0</v>
      </c>
      <c r="M12" s="665">
        <f t="shared" si="1"/>
        <v>0</v>
      </c>
      <c r="N12" s="665">
        <f>SUM(N14:N16)</f>
        <v>130000</v>
      </c>
      <c r="O12" s="664">
        <f>SUM(O14:O16)</f>
        <v>130000</v>
      </c>
      <c r="P12" s="666">
        <f>SUM(P14:P16)</f>
        <v>130000</v>
      </c>
    </row>
    <row r="13" spans="1:21" x14ac:dyDescent="0.2">
      <c r="A13" s="1429" t="s">
        <v>95</v>
      </c>
      <c r="B13" s="1430"/>
      <c r="C13" s="1430"/>
      <c r="D13" s="183"/>
      <c r="E13" s="183"/>
      <c r="F13" s="194"/>
      <c r="G13" s="194"/>
      <c r="H13" s="194"/>
      <c r="I13" s="194"/>
      <c r="J13" s="194"/>
      <c r="K13" s="194"/>
      <c r="L13" s="194"/>
      <c r="M13" s="572"/>
      <c r="N13" s="572"/>
      <c r="O13" s="194"/>
      <c r="P13" s="195"/>
    </row>
    <row r="14" spans="1:21" ht="17.25" customHeight="1" x14ac:dyDescent="0.2">
      <c r="A14" s="1424" t="s">
        <v>774</v>
      </c>
      <c r="B14" s="1425"/>
      <c r="C14" s="1425"/>
      <c r="D14" s="188">
        <v>46875</v>
      </c>
      <c r="E14" s="188">
        <v>46875</v>
      </c>
      <c r="F14" s="188">
        <v>46875</v>
      </c>
      <c r="G14" s="188">
        <v>46875</v>
      </c>
      <c r="H14" s="187">
        <v>46875</v>
      </c>
      <c r="I14" s="187">
        <v>46875</v>
      </c>
      <c r="J14" s="188">
        <f>46875+187470.87045</f>
        <v>234345.87044999999</v>
      </c>
      <c r="K14" s="188">
        <v>0</v>
      </c>
      <c r="L14" s="188"/>
      <c r="M14" s="188"/>
      <c r="N14" s="188"/>
      <c r="O14" s="231"/>
      <c r="P14" s="193"/>
      <c r="Q14" s="212"/>
      <c r="R14" s="637"/>
      <c r="T14" s="634"/>
    </row>
    <row r="15" spans="1:21" ht="24.75" customHeight="1" x14ac:dyDescent="0.2">
      <c r="A15" s="1424" t="s">
        <v>577</v>
      </c>
      <c r="B15" s="1425"/>
      <c r="C15" s="1425"/>
      <c r="D15" s="231">
        <f>50000+50000</f>
        <v>100000</v>
      </c>
      <c r="E15" s="231">
        <v>50000</v>
      </c>
      <c r="F15" s="188">
        <f>50000+50000</f>
        <v>100000</v>
      </c>
      <c r="G15" s="188">
        <v>50000</v>
      </c>
      <c r="H15" s="188">
        <v>50000</v>
      </c>
      <c r="I15" s="188">
        <v>29558.5</v>
      </c>
      <c r="J15" s="188">
        <v>0</v>
      </c>
      <c r="K15" s="188"/>
      <c r="L15" s="188"/>
      <c r="M15" s="188"/>
      <c r="N15" s="188"/>
      <c r="O15" s="231"/>
      <c r="P15" s="193"/>
      <c r="Q15" s="638"/>
      <c r="T15" s="634"/>
    </row>
    <row r="16" spans="1:21" ht="17.25" customHeight="1" thickBot="1" x14ac:dyDescent="0.25">
      <c r="A16" s="1450" t="s">
        <v>564</v>
      </c>
      <c r="B16" s="1451"/>
      <c r="C16" s="1451"/>
      <c r="D16" s="233"/>
      <c r="E16" s="233"/>
      <c r="F16" s="233"/>
      <c r="G16" s="233"/>
      <c r="H16" s="233"/>
      <c r="I16" s="237"/>
      <c r="J16" s="234"/>
      <c r="K16" s="234"/>
      <c r="L16" s="234"/>
      <c r="M16" s="573"/>
      <c r="N16" s="573">
        <v>130000</v>
      </c>
      <c r="O16" s="693">
        <v>130000</v>
      </c>
      <c r="P16" s="695">
        <v>130000</v>
      </c>
      <c r="Q16" s="638"/>
      <c r="T16" s="634"/>
    </row>
    <row r="17" spans="1:22" ht="17.25" customHeight="1" x14ac:dyDescent="0.2">
      <c r="A17" s="1426" t="s">
        <v>624</v>
      </c>
      <c r="B17" s="1427"/>
      <c r="C17" s="1428"/>
      <c r="D17" s="665">
        <f t="shared" ref="D17:L17" si="2">SUM(D19:D21)</f>
        <v>11208.22674</v>
      </c>
      <c r="E17" s="665">
        <f t="shared" si="2"/>
        <v>9990.1668499999996</v>
      </c>
      <c r="F17" s="665">
        <f t="shared" si="2"/>
        <v>5356.4194299999999</v>
      </c>
      <c r="G17" s="665">
        <f t="shared" si="2"/>
        <v>8530.6460900000002</v>
      </c>
      <c r="H17" s="665">
        <f t="shared" si="2"/>
        <v>7068.8052499999994</v>
      </c>
      <c r="I17" s="665">
        <f t="shared" si="2"/>
        <v>1620.00216</v>
      </c>
      <c r="J17" s="665">
        <f>SUM(J19:J21)</f>
        <v>1787.3848499999999</v>
      </c>
      <c r="K17" s="665">
        <f t="shared" si="2"/>
        <v>0</v>
      </c>
      <c r="L17" s="665">
        <f t="shared" si="2"/>
        <v>0</v>
      </c>
      <c r="M17" s="665">
        <f>SUM(M19:M21)</f>
        <v>39000</v>
      </c>
      <c r="N17" s="665">
        <f>N21</f>
        <v>46000</v>
      </c>
      <c r="O17" s="664">
        <f>O21</f>
        <v>42000</v>
      </c>
      <c r="P17" s="666">
        <f>P21</f>
        <v>38000</v>
      </c>
      <c r="Q17" s="638"/>
      <c r="T17" s="634"/>
      <c r="U17" s="212"/>
    </row>
    <row r="18" spans="1:22" x14ac:dyDescent="0.2">
      <c r="A18" s="1429" t="s">
        <v>95</v>
      </c>
      <c r="B18" s="1430"/>
      <c r="C18" s="1430"/>
      <c r="D18" s="183"/>
      <c r="E18" s="183"/>
      <c r="F18" s="194"/>
      <c r="G18" s="194"/>
      <c r="H18" s="194"/>
      <c r="I18" s="194"/>
      <c r="J18" s="194"/>
      <c r="K18" s="194"/>
      <c r="L18" s="194"/>
      <c r="M18" s="572"/>
      <c r="N18" s="572"/>
      <c r="O18" s="194"/>
      <c r="P18" s="195"/>
      <c r="Q18" s="638"/>
      <c r="T18" s="634"/>
    </row>
    <row r="19" spans="1:22" ht="17.25" customHeight="1" x14ac:dyDescent="0.2">
      <c r="A19" s="1424" t="s">
        <v>627</v>
      </c>
      <c r="B19" s="1425"/>
      <c r="C19" s="1425"/>
      <c r="D19" s="188">
        <v>9227.9086399999997</v>
      </c>
      <c r="E19" s="188">
        <v>8362.1835499999997</v>
      </c>
      <c r="F19" s="196">
        <v>2553.3980900000001</v>
      </c>
      <c r="G19" s="196">
        <v>5895.7748600000004</v>
      </c>
      <c r="H19" s="196">
        <v>6192.2352199999996</v>
      </c>
      <c r="I19" s="196">
        <v>1532.9290900000001</v>
      </c>
      <c r="J19" s="196">
        <v>1787.3848499999999</v>
      </c>
      <c r="K19" s="196">
        <v>0</v>
      </c>
      <c r="L19" s="196"/>
      <c r="M19" s="196"/>
      <c r="N19" s="196"/>
      <c r="O19" s="694"/>
      <c r="P19" s="197"/>
      <c r="Q19" s="638"/>
      <c r="R19" s="639"/>
    </row>
    <row r="20" spans="1:22" ht="17.25" customHeight="1" x14ac:dyDescent="0.2">
      <c r="A20" s="1424" t="s">
        <v>626</v>
      </c>
      <c r="B20" s="1425"/>
      <c r="C20" s="1425"/>
      <c r="D20" s="188">
        <v>1980.3181</v>
      </c>
      <c r="E20" s="188">
        <v>1627.9833000000001</v>
      </c>
      <c r="F20" s="196">
        <v>2803.0213399999998</v>
      </c>
      <c r="G20" s="196">
        <v>2634.8712300000002</v>
      </c>
      <c r="H20" s="196">
        <v>876.57002999999997</v>
      </c>
      <c r="I20" s="196">
        <v>87.073070000000001</v>
      </c>
      <c r="J20" s="196">
        <v>0</v>
      </c>
      <c r="K20" s="198"/>
      <c r="L20" s="198"/>
      <c r="M20" s="196"/>
      <c r="N20" s="196"/>
      <c r="O20" s="694"/>
      <c r="P20" s="197"/>
    </row>
    <row r="21" spans="1:22" ht="17.25" customHeight="1" thickBot="1" x14ac:dyDescent="0.25">
      <c r="A21" s="1450" t="s">
        <v>578</v>
      </c>
      <c r="B21" s="1451"/>
      <c r="C21" s="1451"/>
      <c r="D21" s="232"/>
      <c r="E21" s="232"/>
      <c r="F21" s="233"/>
      <c r="G21" s="233"/>
      <c r="H21" s="233"/>
      <c r="I21" s="234"/>
      <c r="J21" s="504">
        <v>0</v>
      </c>
      <c r="K21" s="234">
        <v>0</v>
      </c>
      <c r="L21" s="234">
        <v>0</v>
      </c>
      <c r="M21" s="234">
        <v>39000</v>
      </c>
      <c r="N21" s="234">
        <v>46000</v>
      </c>
      <c r="O21" s="692">
        <v>42000</v>
      </c>
      <c r="P21" s="576">
        <v>38000</v>
      </c>
      <c r="R21" s="640"/>
      <c r="S21" s="640"/>
      <c r="T21" s="640"/>
      <c r="U21" s="640"/>
    </row>
    <row r="23" spans="1:22" x14ac:dyDescent="0.2">
      <c r="C23" s="160"/>
      <c r="D23" s="199"/>
      <c r="E23" s="200"/>
      <c r="F23" s="201"/>
      <c r="G23" s="201"/>
      <c r="H23" s="201"/>
      <c r="I23" s="201"/>
      <c r="J23" s="202"/>
      <c r="N23" s="157"/>
      <c r="O23" s="157"/>
      <c r="P23" s="157"/>
      <c r="V23" s="641"/>
    </row>
    <row r="24" spans="1:22" x14ac:dyDescent="0.2">
      <c r="B24" s="202" t="s">
        <v>927</v>
      </c>
      <c r="C24" s="202"/>
      <c r="J24" s="157"/>
      <c r="K24" s="157"/>
      <c r="L24" s="157"/>
      <c r="M24" s="157"/>
      <c r="N24" s="157"/>
      <c r="O24" s="157"/>
      <c r="P24" s="157"/>
    </row>
    <row r="25" spans="1:22" s="204" customFormat="1" x14ac:dyDescent="0.2">
      <c r="B25" s="203"/>
      <c r="C25" s="158"/>
      <c r="I25" s="205"/>
      <c r="J25" s="206"/>
      <c r="K25" s="207"/>
    </row>
    <row r="26" spans="1:22" s="204" customFormat="1" x14ac:dyDescent="0.2">
      <c r="B26" s="202" t="s">
        <v>634</v>
      </c>
      <c r="C26" s="158"/>
      <c r="I26" s="205"/>
      <c r="J26" s="206"/>
      <c r="K26" s="207"/>
    </row>
    <row r="27" spans="1:22" x14ac:dyDescent="0.2">
      <c r="B27" s="202" t="s">
        <v>562</v>
      </c>
      <c r="C27" s="160"/>
    </row>
    <row r="28" spans="1:22" x14ac:dyDescent="0.2">
      <c r="B28" s="159" t="s">
        <v>928</v>
      </c>
    </row>
    <row r="31" spans="1:22" x14ac:dyDescent="0.2">
      <c r="B31" s="1431"/>
      <c r="C31" s="1431"/>
      <c r="D31" s="1431"/>
      <c r="E31" s="1431"/>
    </row>
  </sheetData>
  <mergeCells count="20">
    <mergeCell ref="A10:C10"/>
    <mergeCell ref="A11:C11"/>
    <mergeCell ref="A15:C15"/>
    <mergeCell ref="A14:C14"/>
    <mergeCell ref="A21:C21"/>
    <mergeCell ref="A12:C12"/>
    <mergeCell ref="A13:C13"/>
    <mergeCell ref="A16:C16"/>
    <mergeCell ref="A9:C9"/>
    <mergeCell ref="A8:C8"/>
    <mergeCell ref="A2:J2"/>
    <mergeCell ref="A4:C4"/>
    <mergeCell ref="A5:C5"/>
    <mergeCell ref="A6:C6"/>
    <mergeCell ref="A7:C7"/>
    <mergeCell ref="A19:C19"/>
    <mergeCell ref="A20:C20"/>
    <mergeCell ref="A17:C17"/>
    <mergeCell ref="A18:C18"/>
    <mergeCell ref="B31:E31"/>
  </mergeCells>
  <phoneticPr fontId="20" type="noConversion"/>
  <pageMargins left="0.7" right="0.7" top="0.78740157499999996" bottom="0.78740157499999996" header="0.3" footer="0.3"/>
  <pageSetup paperSize="9" scale="7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F56E7-ACFE-48D7-8BD7-E79D750E3712}">
  <sheetPr>
    <tabColor theme="4" tint="0.59999389629810485"/>
    <pageSetUpPr fitToPage="1"/>
  </sheetPr>
  <dimension ref="A1:M28"/>
  <sheetViews>
    <sheetView topLeftCell="A19" workbookViewId="0">
      <selection activeCell="I39" sqref="I39"/>
    </sheetView>
  </sheetViews>
  <sheetFormatPr defaultColWidth="9.140625" defaultRowHeight="15" x14ac:dyDescent="0.25"/>
  <cols>
    <col min="1" max="1" width="32.5703125" style="208" customWidth="1"/>
    <col min="2" max="2" width="6" style="208" bestFit="1" customWidth="1"/>
    <col min="3" max="4" width="16.7109375" style="208" customWidth="1"/>
    <col min="5" max="5" width="15" style="208" customWidth="1"/>
    <col min="6" max="6" width="14.7109375" style="208" customWidth="1"/>
    <col min="7" max="7" width="9.140625" style="208" customWidth="1"/>
    <col min="8" max="8" width="16" style="208" bestFit="1" customWidth="1"/>
    <col min="9" max="10" width="41" style="208" customWidth="1"/>
    <col min="11" max="11" width="11.85546875" style="208" bestFit="1" customWidth="1"/>
    <col min="12" max="12" width="11.42578125" style="208" bestFit="1" customWidth="1"/>
    <col min="13" max="16384" width="9.140625" style="208"/>
  </cols>
  <sheetData>
    <row r="1" spans="1:13" x14ac:dyDescent="0.25">
      <c r="A1"/>
      <c r="B1"/>
      <c r="F1" s="214" t="s">
        <v>798</v>
      </c>
    </row>
    <row r="2" spans="1:13" x14ac:dyDescent="0.25">
      <c r="A2" s="132"/>
      <c r="B2" s="132"/>
      <c r="C2" s="214"/>
    </row>
    <row r="3" spans="1:13" ht="18.75" customHeight="1" x14ac:dyDescent="0.25">
      <c r="A3" s="1456" t="s">
        <v>931</v>
      </c>
      <c r="B3" s="1456"/>
      <c r="C3" s="1456"/>
      <c r="D3" s="1456"/>
      <c r="E3" s="1456"/>
      <c r="F3" s="1456"/>
    </row>
    <row r="4" spans="1:13" ht="15.75" thickBot="1" x14ac:dyDescent="0.3"/>
    <row r="5" spans="1:13" ht="26.25" thickBot="1" x14ac:dyDescent="0.3">
      <c r="A5" s="598" t="s">
        <v>579</v>
      </c>
      <c r="B5" s="597" t="s">
        <v>580</v>
      </c>
      <c r="C5" s="596" t="s">
        <v>581</v>
      </c>
      <c r="D5" s="596" t="s">
        <v>582</v>
      </c>
      <c r="E5" s="596" t="s">
        <v>583</v>
      </c>
      <c r="F5" s="595" t="s">
        <v>584</v>
      </c>
    </row>
    <row r="6" spans="1:13" ht="18" customHeight="1" x14ac:dyDescent="0.25">
      <c r="A6" s="594" t="s">
        <v>585</v>
      </c>
      <c r="B6" s="593">
        <v>72.108999999999995</v>
      </c>
      <c r="C6" s="579">
        <v>758368939</v>
      </c>
      <c r="D6" s="579">
        <v>840003080</v>
      </c>
      <c r="E6" s="592">
        <v>814363953</v>
      </c>
      <c r="F6" s="591">
        <v>25639127</v>
      </c>
      <c r="H6" s="624"/>
      <c r="I6" s="709"/>
      <c r="J6" s="705"/>
      <c r="K6" s="709"/>
      <c r="L6" s="709"/>
      <c r="M6" s="707"/>
    </row>
    <row r="7" spans="1:13" ht="18" customHeight="1" x14ac:dyDescent="0.25">
      <c r="A7" s="603" t="s">
        <v>586</v>
      </c>
      <c r="B7" s="590">
        <v>100</v>
      </c>
      <c r="C7" s="589" t="s">
        <v>623</v>
      </c>
      <c r="D7" s="589">
        <v>333923200</v>
      </c>
      <c r="E7" s="602">
        <f>331737174+186026</f>
        <v>331923200</v>
      </c>
      <c r="F7" s="588">
        <v>2000000</v>
      </c>
      <c r="H7" s="717"/>
      <c r="I7" s="709"/>
      <c r="J7" s="705"/>
      <c r="K7" s="709"/>
      <c r="L7" s="709"/>
      <c r="M7" s="711"/>
    </row>
    <row r="8" spans="1:13" ht="18" customHeight="1" x14ac:dyDescent="0.25">
      <c r="A8" s="603" t="s">
        <v>587</v>
      </c>
      <c r="B8" s="590">
        <v>100</v>
      </c>
      <c r="C8" s="601" t="s">
        <v>588</v>
      </c>
      <c r="D8" s="589">
        <v>414109706.44999999</v>
      </c>
      <c r="E8" s="602">
        <v>407109706.44999999</v>
      </c>
      <c r="F8" s="588">
        <v>7000000</v>
      </c>
      <c r="H8" s="624"/>
      <c r="I8" s="709"/>
      <c r="J8" s="705"/>
      <c r="K8" s="709"/>
      <c r="L8" s="709"/>
      <c r="M8" s="707"/>
    </row>
    <row r="9" spans="1:13" ht="18" customHeight="1" x14ac:dyDescent="0.25">
      <c r="A9" s="603" t="s">
        <v>589</v>
      </c>
      <c r="B9" s="590">
        <v>100</v>
      </c>
      <c r="C9" s="599">
        <v>500000</v>
      </c>
      <c r="D9" s="599">
        <v>500000</v>
      </c>
      <c r="E9" s="587" t="s">
        <v>38</v>
      </c>
      <c r="F9" s="604">
        <v>500000</v>
      </c>
      <c r="H9" s="624"/>
      <c r="I9" s="709"/>
      <c r="J9" s="705"/>
      <c r="K9" s="709"/>
      <c r="L9" s="709"/>
      <c r="M9" s="707"/>
    </row>
    <row r="10" spans="1:13" ht="30.75" customHeight="1" x14ac:dyDescent="0.25">
      <c r="A10" s="603" t="s">
        <v>611</v>
      </c>
      <c r="B10" s="590">
        <v>100</v>
      </c>
      <c r="C10" s="586" t="s">
        <v>852</v>
      </c>
      <c r="D10" s="599">
        <v>100000</v>
      </c>
      <c r="E10" s="587" t="s">
        <v>38</v>
      </c>
      <c r="F10" s="604">
        <v>100000</v>
      </c>
      <c r="H10" s="624"/>
      <c r="I10" s="709"/>
      <c r="J10" s="705"/>
      <c r="K10" s="709"/>
      <c r="L10" s="709"/>
      <c r="M10" s="707"/>
    </row>
    <row r="11" spans="1:13" ht="18" customHeight="1" x14ac:dyDescent="0.25">
      <c r="A11" s="603" t="s">
        <v>590</v>
      </c>
      <c r="B11" s="590">
        <v>100</v>
      </c>
      <c r="C11" s="609" t="s">
        <v>38</v>
      </c>
      <c r="D11" s="589">
        <v>44001000</v>
      </c>
      <c r="E11" s="600" t="s">
        <v>38</v>
      </c>
      <c r="F11" s="588">
        <v>44001000</v>
      </c>
      <c r="H11" s="624"/>
      <c r="I11" s="709"/>
      <c r="J11" s="705"/>
      <c r="K11" s="709"/>
      <c r="L11" s="709"/>
      <c r="M11" s="707"/>
    </row>
    <row r="12" spans="1:13" ht="25.5" x14ac:dyDescent="0.25">
      <c r="A12" s="702" t="s">
        <v>591</v>
      </c>
      <c r="B12" s="609" t="s">
        <v>38</v>
      </c>
      <c r="C12" s="609" t="s">
        <v>38</v>
      </c>
      <c r="D12" s="589">
        <v>444444442</v>
      </c>
      <c r="E12" s="600" t="s">
        <v>38</v>
      </c>
      <c r="F12" s="588">
        <f>D12</f>
        <v>444444442</v>
      </c>
      <c r="H12" s="624"/>
      <c r="I12" s="709"/>
      <c r="J12" s="705"/>
      <c r="K12" s="709"/>
      <c r="L12" s="709"/>
      <c r="M12" s="712"/>
    </row>
    <row r="13" spans="1:13" ht="25.5" x14ac:dyDescent="0.25">
      <c r="A13" s="702" t="s">
        <v>592</v>
      </c>
      <c r="B13" s="609" t="s">
        <v>38</v>
      </c>
      <c r="C13" s="609" t="s">
        <v>38</v>
      </c>
      <c r="D13" s="589">
        <v>367000000</v>
      </c>
      <c r="E13" s="600" t="s">
        <v>38</v>
      </c>
      <c r="F13" s="588">
        <v>367000000</v>
      </c>
      <c r="H13" s="624"/>
    </row>
    <row r="14" spans="1:13" ht="25.5" x14ac:dyDescent="0.25">
      <c r="A14" s="606" t="s">
        <v>593</v>
      </c>
      <c r="B14" s="703" t="s">
        <v>38</v>
      </c>
      <c r="C14" s="703" t="s">
        <v>38</v>
      </c>
      <c r="D14" s="704">
        <v>135400000</v>
      </c>
      <c r="E14" s="585" t="s">
        <v>38</v>
      </c>
      <c r="F14" s="607">
        <v>135400000</v>
      </c>
      <c r="H14" s="624"/>
    </row>
    <row r="15" spans="1:13" ht="18.75" customHeight="1" x14ac:dyDescent="0.25">
      <c r="A15" s="606" t="s">
        <v>932</v>
      </c>
      <c r="B15" s="609" t="s">
        <v>38</v>
      </c>
      <c r="C15" s="609" t="s">
        <v>38</v>
      </c>
      <c r="D15" s="589">
        <v>5000000</v>
      </c>
      <c r="E15" s="600" t="s">
        <v>38</v>
      </c>
      <c r="F15" s="588">
        <v>5000000</v>
      </c>
      <c r="H15" s="624"/>
      <c r="J15" s="705"/>
      <c r="K15" s="706"/>
      <c r="M15" s="707"/>
    </row>
    <row r="16" spans="1:13" ht="23.25" customHeight="1" thickBot="1" x14ac:dyDescent="0.3">
      <c r="A16" s="606" t="s">
        <v>933</v>
      </c>
      <c r="B16" s="696" t="s">
        <v>38</v>
      </c>
      <c r="C16" s="697" t="s">
        <v>38</v>
      </c>
      <c r="D16" s="716">
        <v>3000000</v>
      </c>
      <c r="E16" s="698" t="s">
        <v>38</v>
      </c>
      <c r="F16" s="699">
        <v>3000000</v>
      </c>
      <c r="H16" s="624"/>
      <c r="I16" s="708"/>
      <c r="J16" s="714"/>
      <c r="K16" s="713"/>
      <c r="M16" s="707"/>
    </row>
    <row r="17" spans="1:11" ht="30.75" customHeight="1" thickBot="1" x14ac:dyDescent="0.3">
      <c r="A17" s="1457" t="s">
        <v>594</v>
      </c>
      <c r="B17" s="1458"/>
      <c r="C17" s="597" t="s">
        <v>38</v>
      </c>
      <c r="D17" s="608">
        <f>SUM(D6:D16)</f>
        <v>2587481428.4499998</v>
      </c>
      <c r="E17" s="605">
        <f>SUM(E6:E16)</f>
        <v>1553396859.45</v>
      </c>
      <c r="F17" s="574">
        <f>SUM(F6:F16)</f>
        <v>1034084569</v>
      </c>
      <c r="H17" s="710"/>
      <c r="I17" s="710"/>
      <c r="J17" s="715"/>
      <c r="K17" s="713"/>
    </row>
    <row r="18" spans="1:11" ht="25.5" x14ac:dyDescent="0.25">
      <c r="A18" s="594" t="s">
        <v>595</v>
      </c>
      <c r="B18" s="593" t="s">
        <v>38</v>
      </c>
      <c r="C18" s="584">
        <v>20000</v>
      </c>
      <c r="D18" s="584">
        <v>17940</v>
      </c>
      <c r="E18" s="583" t="s">
        <v>38</v>
      </c>
      <c r="F18" s="582" t="s">
        <v>38</v>
      </c>
    </row>
    <row r="19" spans="1:11" ht="25.5" x14ac:dyDescent="0.25">
      <c r="A19" s="603" t="s">
        <v>596</v>
      </c>
      <c r="B19" s="590" t="s">
        <v>38</v>
      </c>
      <c r="C19" s="599">
        <v>1664100</v>
      </c>
      <c r="D19" s="599">
        <v>1664100</v>
      </c>
      <c r="E19" s="600" t="s">
        <v>38</v>
      </c>
      <c r="F19" s="581" t="s">
        <v>38</v>
      </c>
      <c r="I19" s="708"/>
      <c r="J19" s="624"/>
    </row>
    <row r="20" spans="1:11" ht="38.25" x14ac:dyDescent="0.25">
      <c r="A20" s="603" t="s">
        <v>597</v>
      </c>
      <c r="B20" s="590" t="s">
        <v>38</v>
      </c>
      <c r="C20" s="599">
        <v>1089200</v>
      </c>
      <c r="D20" s="599">
        <v>1089200</v>
      </c>
      <c r="E20" s="600" t="s">
        <v>38</v>
      </c>
      <c r="F20" s="581" t="s">
        <v>38</v>
      </c>
      <c r="H20" s="624"/>
    </row>
    <row r="21" spans="1:11" ht="25.5" x14ac:dyDescent="0.25">
      <c r="A21" s="603" t="s">
        <v>598</v>
      </c>
      <c r="B21" s="609" t="s">
        <v>38</v>
      </c>
      <c r="C21" s="599">
        <v>6870122</v>
      </c>
      <c r="D21" s="599">
        <v>6870122</v>
      </c>
      <c r="E21" s="600" t="s">
        <v>38</v>
      </c>
      <c r="F21" s="581" t="s">
        <v>38</v>
      </c>
    </row>
    <row r="22" spans="1:11" ht="38.25" x14ac:dyDescent="0.25">
      <c r="A22" s="580" t="s">
        <v>599</v>
      </c>
      <c r="B22" s="996" t="s">
        <v>38</v>
      </c>
      <c r="C22" s="599">
        <v>151847544</v>
      </c>
      <c r="D22" s="599">
        <v>151847544</v>
      </c>
      <c r="E22" s="600" t="s">
        <v>38</v>
      </c>
      <c r="F22" s="581" t="s">
        <v>38</v>
      </c>
      <c r="H22" s="624"/>
    </row>
    <row r="23" spans="1:11" ht="25.5" x14ac:dyDescent="0.25">
      <c r="A23" s="606" t="s">
        <v>600</v>
      </c>
      <c r="B23" s="997" t="s">
        <v>38</v>
      </c>
      <c r="C23" s="998">
        <v>16482808.24</v>
      </c>
      <c r="D23" s="998">
        <v>16482808.24</v>
      </c>
      <c r="E23" s="585" t="s">
        <v>38</v>
      </c>
      <c r="F23" s="578" t="s">
        <v>38</v>
      </c>
    </row>
    <row r="24" spans="1:11" ht="59.25" customHeight="1" thickBot="1" x14ac:dyDescent="0.3">
      <c r="A24" s="700" t="s">
        <v>934</v>
      </c>
      <c r="B24" s="999" t="s">
        <v>38</v>
      </c>
      <c r="C24" s="1000">
        <f>D24</f>
        <v>36446585</v>
      </c>
      <c r="D24" s="1000">
        <v>36446585</v>
      </c>
      <c r="E24" s="698"/>
      <c r="F24" s="701"/>
    </row>
    <row r="25" spans="1:11" ht="28.5" customHeight="1" thickBot="1" x14ac:dyDescent="0.3">
      <c r="A25" s="1454" t="s">
        <v>601</v>
      </c>
      <c r="B25" s="1455"/>
      <c r="C25" s="597" t="s">
        <v>38</v>
      </c>
      <c r="D25" s="608">
        <f>SUM(D18:D24)</f>
        <v>214418299.24000001</v>
      </c>
      <c r="E25" s="597" t="s">
        <v>38</v>
      </c>
      <c r="F25" s="595" t="s">
        <v>38</v>
      </c>
    </row>
    <row r="26" spans="1:11" x14ac:dyDescent="0.25">
      <c r="A26" s="209"/>
      <c r="B26" s="209"/>
      <c r="C26" s="209"/>
      <c r="D26" s="209"/>
      <c r="E26" s="209"/>
      <c r="F26" s="209"/>
    </row>
    <row r="27" spans="1:11" x14ac:dyDescent="0.25">
      <c r="D27" s="624"/>
    </row>
    <row r="28" spans="1:11" x14ac:dyDescent="0.25">
      <c r="D28" s="624"/>
    </row>
  </sheetData>
  <mergeCells count="3">
    <mergeCell ref="A25:B25"/>
    <mergeCell ref="A3:F3"/>
    <mergeCell ref="A17:B17"/>
  </mergeCells>
  <pageMargins left="0.7" right="0.7" top="0.78740157499999996" bottom="0.78740157499999996"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J98"/>
  <sheetViews>
    <sheetView topLeftCell="A56" workbookViewId="0">
      <selection activeCell="A60" sqref="A60:H60"/>
    </sheetView>
  </sheetViews>
  <sheetFormatPr defaultColWidth="9.140625" defaultRowHeight="12.75" x14ac:dyDescent="0.2"/>
  <cols>
    <col min="1" max="1" width="5.140625" style="110" customWidth="1"/>
    <col min="2" max="2" width="5.5703125" style="110" customWidth="1"/>
    <col min="3" max="3" width="20.28515625" style="110" customWidth="1"/>
    <col min="4" max="4" width="19.28515625" style="110" bestFit="1" customWidth="1"/>
    <col min="5" max="5" width="10.140625" style="100" customWidth="1"/>
    <col min="6" max="7" width="10.85546875" style="100" bestFit="1" customWidth="1"/>
    <col min="8" max="8" width="8" style="100" customWidth="1"/>
    <col min="9" max="16384" width="9.140625" style="110"/>
  </cols>
  <sheetData>
    <row r="1" spans="1:8" s="102" customFormat="1" x14ac:dyDescent="0.2">
      <c r="A1" s="100"/>
      <c r="B1" s="100"/>
      <c r="C1" s="100"/>
      <c r="D1" s="100"/>
      <c r="E1" s="100"/>
      <c r="F1" s="100"/>
      <c r="G1" s="101"/>
      <c r="H1" s="131" t="s">
        <v>778</v>
      </c>
    </row>
    <row r="2" spans="1:8" s="102" customFormat="1" ht="19.5" customHeight="1" x14ac:dyDescent="0.2">
      <c r="A2" s="1284" t="s">
        <v>1074</v>
      </c>
      <c r="B2" s="1284"/>
      <c r="C2" s="1284"/>
      <c r="D2" s="1284"/>
      <c r="E2" s="1284"/>
      <c r="F2" s="1284"/>
      <c r="G2" s="1284"/>
      <c r="H2" s="1284"/>
    </row>
    <row r="3" spans="1:8" s="102" customFormat="1" ht="9.9499999999999993" customHeight="1" x14ac:dyDescent="0.2">
      <c r="A3" s="100"/>
      <c r="B3" s="100"/>
      <c r="C3" s="100"/>
      <c r="D3" s="100"/>
      <c r="E3" s="100"/>
      <c r="F3" s="100"/>
      <c r="G3" s="100"/>
      <c r="H3" s="100"/>
    </row>
    <row r="4" spans="1:8" s="102" customFormat="1" ht="11.25" customHeight="1" thickBot="1" x14ac:dyDescent="0.25">
      <c r="A4" s="103"/>
      <c r="B4" s="104"/>
      <c r="C4" s="104"/>
      <c r="D4" s="104"/>
      <c r="E4" s="101"/>
      <c r="F4" s="101"/>
      <c r="G4" s="101"/>
      <c r="H4" s="104" t="s">
        <v>33</v>
      </c>
    </row>
    <row r="5" spans="1:8" s="150" customFormat="1" ht="14.25" customHeight="1" thickBot="1" x14ac:dyDescent="0.25">
      <c r="A5" s="105" t="s">
        <v>274</v>
      </c>
      <c r="B5" s="106"/>
      <c r="C5" s="106"/>
      <c r="D5" s="106"/>
      <c r="E5" s="545" t="s">
        <v>917</v>
      </c>
      <c r="F5" s="108" t="s">
        <v>918</v>
      </c>
      <c r="G5" s="108" t="s">
        <v>35</v>
      </c>
      <c r="H5" s="109" t="s">
        <v>156</v>
      </c>
    </row>
    <row r="6" spans="1:8" s="150" customFormat="1" ht="13.5" customHeight="1" thickBot="1" x14ac:dyDescent="0.25">
      <c r="A6" s="368" t="s">
        <v>275</v>
      </c>
      <c r="B6" s="369"/>
      <c r="C6" s="369"/>
      <c r="D6" s="369"/>
      <c r="E6" s="546">
        <f>E7+E17+E28</f>
        <v>4964226.57</v>
      </c>
      <c r="F6" s="372">
        <f>F7+F17+F28</f>
        <v>5273274.1090000002</v>
      </c>
      <c r="G6" s="372">
        <f>G7+G17+G28</f>
        <v>5950760.0151199996</v>
      </c>
      <c r="H6" s="373">
        <f t="shared" ref="H6:H14" si="0">+G6/F6*100</f>
        <v>112.8475382109138</v>
      </c>
    </row>
    <row r="7" spans="1:8" s="150" customFormat="1" ht="12.75" customHeight="1" x14ac:dyDescent="0.2">
      <c r="A7" s="374" t="s">
        <v>276</v>
      </c>
      <c r="B7" s="375" t="s">
        <v>277</v>
      </c>
      <c r="C7" s="376"/>
      <c r="D7" s="376"/>
      <c r="E7" s="547">
        <f>SUM(E8:E16)</f>
        <v>4829920</v>
      </c>
      <c r="F7" s="378">
        <f>SUM(F8:F16)</f>
        <v>4994554.6100000003</v>
      </c>
      <c r="G7" s="378">
        <f>SUM(G8:G16)</f>
        <v>5289571.0753899999</v>
      </c>
      <c r="H7" s="379">
        <f t="shared" si="0"/>
        <v>105.90676223259874</v>
      </c>
    </row>
    <row r="8" spans="1:8" s="150" customFormat="1" ht="12.75" customHeight="1" x14ac:dyDescent="0.2">
      <c r="A8" s="114"/>
      <c r="B8" s="380" t="s">
        <v>278</v>
      </c>
      <c r="C8" s="133" t="s">
        <v>279</v>
      </c>
      <c r="D8" s="134"/>
      <c r="E8" s="548">
        <v>2480000</v>
      </c>
      <c r="F8" s="140">
        <v>2540000</v>
      </c>
      <c r="G8" s="140">
        <v>2669839.9177899999</v>
      </c>
      <c r="H8" s="381">
        <f>+G8/F8*100</f>
        <v>105.11180778700786</v>
      </c>
    </row>
    <row r="9" spans="1:8" s="150" customFormat="1" ht="12.75" customHeight="1" x14ac:dyDescent="0.2">
      <c r="A9" s="111"/>
      <c r="B9" s="351"/>
      <c r="C9" s="133" t="s">
        <v>280</v>
      </c>
      <c r="D9" s="134"/>
      <c r="E9" s="382">
        <v>150000</v>
      </c>
      <c r="F9" s="382">
        <v>150000</v>
      </c>
      <c r="G9" s="382">
        <v>214901.73157</v>
      </c>
      <c r="H9" s="383">
        <f t="shared" si="0"/>
        <v>143.26782104666665</v>
      </c>
    </row>
    <row r="10" spans="1:8" s="150" customFormat="1" ht="12.75" customHeight="1" x14ac:dyDescent="0.2">
      <c r="A10" s="111"/>
      <c r="B10" s="351"/>
      <c r="C10" s="133" t="s">
        <v>281</v>
      </c>
      <c r="D10" s="134"/>
      <c r="E10" s="382">
        <v>30000</v>
      </c>
      <c r="F10" s="382">
        <v>30000</v>
      </c>
      <c r="G10" s="382">
        <v>69159.380439999994</v>
      </c>
      <c r="H10" s="383">
        <f t="shared" si="0"/>
        <v>230.5312681333333</v>
      </c>
    </row>
    <row r="11" spans="1:8" s="150" customFormat="1" ht="12.75" customHeight="1" x14ac:dyDescent="0.2">
      <c r="A11" s="111"/>
      <c r="B11" s="351"/>
      <c r="C11" s="133" t="s">
        <v>282</v>
      </c>
      <c r="D11" s="134"/>
      <c r="E11" s="382">
        <v>800000</v>
      </c>
      <c r="F11" s="382">
        <v>800000</v>
      </c>
      <c r="G11" s="382">
        <v>916213.44793000002</v>
      </c>
      <c r="H11" s="381">
        <f t="shared" si="0"/>
        <v>114.52668099125</v>
      </c>
    </row>
    <row r="12" spans="1:8" s="150" customFormat="1" ht="12.75" customHeight="1" x14ac:dyDescent="0.2">
      <c r="A12" s="111"/>
      <c r="B12" s="351"/>
      <c r="C12" s="133" t="s">
        <v>283</v>
      </c>
      <c r="D12" s="134"/>
      <c r="E12" s="382">
        <v>1350000</v>
      </c>
      <c r="F12" s="382">
        <v>1390000</v>
      </c>
      <c r="G12" s="382">
        <v>1333488.7149199999</v>
      </c>
      <c r="H12" s="383">
        <f t="shared" si="0"/>
        <v>95.934439922302147</v>
      </c>
    </row>
    <row r="13" spans="1:8" s="150" customFormat="1" ht="12.75" customHeight="1" x14ac:dyDescent="0.2">
      <c r="A13" s="111"/>
      <c r="B13" s="351"/>
      <c r="C13" s="133" t="s">
        <v>41</v>
      </c>
      <c r="D13" s="134"/>
      <c r="E13" s="384">
        <v>0</v>
      </c>
      <c r="F13" s="382">
        <v>63817.58</v>
      </c>
      <c r="G13" s="382">
        <v>63817.58</v>
      </c>
      <c r="H13" s="383">
        <f t="shared" si="0"/>
        <v>100</v>
      </c>
    </row>
    <row r="14" spans="1:8" s="150" customFormat="1" ht="12.75" customHeight="1" x14ac:dyDescent="0.2">
      <c r="A14" s="111"/>
      <c r="B14" s="351"/>
      <c r="C14" s="133" t="s">
        <v>495</v>
      </c>
      <c r="D14" s="134"/>
      <c r="E14" s="549">
        <v>19320</v>
      </c>
      <c r="F14" s="140">
        <v>19847.03</v>
      </c>
      <c r="G14" s="140">
        <v>20900.09274</v>
      </c>
      <c r="H14" s="383">
        <f t="shared" si="0"/>
        <v>105.30589584436562</v>
      </c>
    </row>
    <row r="15" spans="1:8" s="142" customFormat="1" ht="12.75" customHeight="1" x14ac:dyDescent="0.2">
      <c r="A15" s="111"/>
      <c r="B15" s="351"/>
      <c r="C15" s="133" t="s">
        <v>284</v>
      </c>
      <c r="D15" s="134"/>
      <c r="E15" s="549">
        <v>600</v>
      </c>
      <c r="F15" s="140">
        <v>642.6</v>
      </c>
      <c r="G15" s="140">
        <v>958.21</v>
      </c>
      <c r="H15" s="141">
        <f>+G15/F15*100</f>
        <v>149.11453470277002</v>
      </c>
    </row>
    <row r="16" spans="1:8" s="142" customFormat="1" ht="21.75" customHeight="1" x14ac:dyDescent="0.2">
      <c r="A16" s="111"/>
      <c r="B16" s="351"/>
      <c r="C16" s="1287" t="s">
        <v>765</v>
      </c>
      <c r="D16" s="1288"/>
      <c r="E16" s="549">
        <v>0</v>
      </c>
      <c r="F16" s="140">
        <v>247.4</v>
      </c>
      <c r="G16" s="140">
        <v>292</v>
      </c>
      <c r="H16" s="141">
        <f>+G16/F16*100</f>
        <v>118.02748585286984</v>
      </c>
    </row>
    <row r="17" spans="1:8" s="142" customFormat="1" ht="12.75" customHeight="1" x14ac:dyDescent="0.2">
      <c r="A17" s="111" t="s">
        <v>276</v>
      </c>
      <c r="B17" s="385" t="s">
        <v>285</v>
      </c>
      <c r="C17" s="363"/>
      <c r="D17" s="363"/>
      <c r="E17" s="550">
        <f>SUM(E18:E27)</f>
        <v>134306.57</v>
      </c>
      <c r="F17" s="386">
        <f>SUM(F18:F27)</f>
        <v>278719.49900000007</v>
      </c>
      <c r="G17" s="386">
        <f>SUM(G18:G27)</f>
        <v>660537.45172999997</v>
      </c>
      <c r="H17" s="387">
        <f>(G17/F17)*100</f>
        <v>236.99003984288871</v>
      </c>
    </row>
    <row r="18" spans="1:8" s="142" customFormat="1" ht="12.75" customHeight="1" x14ac:dyDescent="0.2">
      <c r="A18" s="111"/>
      <c r="B18" s="155"/>
      <c r="C18" s="133" t="s">
        <v>286</v>
      </c>
      <c r="D18" s="134"/>
      <c r="E18" s="551">
        <v>5000</v>
      </c>
      <c r="F18" s="389">
        <v>5201</v>
      </c>
      <c r="G18" s="140">
        <v>5547.5738899999997</v>
      </c>
      <c r="H18" s="390">
        <f>(G18/F18)*100</f>
        <v>106.66360103826187</v>
      </c>
    </row>
    <row r="19" spans="1:8" s="142" customFormat="1" ht="12.75" customHeight="1" x14ac:dyDescent="0.2">
      <c r="A19" s="111"/>
      <c r="B19" s="155"/>
      <c r="C19" s="133" t="s">
        <v>287</v>
      </c>
      <c r="D19" s="134"/>
      <c r="E19" s="551">
        <v>48616.57</v>
      </c>
      <c r="F19" s="389">
        <v>54528.148999999998</v>
      </c>
      <c r="G19" s="140">
        <v>54540.065999999999</v>
      </c>
      <c r="H19" s="390">
        <f t="shared" ref="H19:H27" si="1">(G19/F19)*100</f>
        <v>100.02185476715889</v>
      </c>
    </row>
    <row r="20" spans="1:8" s="142" customFormat="1" ht="12.75" customHeight="1" x14ac:dyDescent="0.2">
      <c r="A20" s="111"/>
      <c r="B20" s="155"/>
      <c r="C20" s="133" t="s">
        <v>288</v>
      </c>
      <c r="D20" s="134"/>
      <c r="E20" s="551">
        <v>19523</v>
      </c>
      <c r="F20" s="389">
        <v>19523</v>
      </c>
      <c r="G20" s="140">
        <v>20597.99843</v>
      </c>
      <c r="H20" s="390">
        <f t="shared" si="1"/>
        <v>105.5063178302515</v>
      </c>
    </row>
    <row r="21" spans="1:8" s="142" customFormat="1" ht="12.75" customHeight="1" x14ac:dyDescent="0.2">
      <c r="A21" s="111"/>
      <c r="B21" s="155"/>
      <c r="C21" s="133" t="s">
        <v>289</v>
      </c>
      <c r="D21" s="134"/>
      <c r="E21" s="551">
        <v>50000</v>
      </c>
      <c r="F21" s="389">
        <v>50000</v>
      </c>
      <c r="G21" s="140">
        <v>289645.87021999998</v>
      </c>
      <c r="H21" s="390">
        <f t="shared" si="1"/>
        <v>579.29174044000001</v>
      </c>
    </row>
    <row r="22" spans="1:8" s="142" customFormat="1" ht="12.75" customHeight="1" x14ac:dyDescent="0.2">
      <c r="A22" s="111"/>
      <c r="B22" s="155"/>
      <c r="C22" s="133" t="s">
        <v>290</v>
      </c>
      <c r="D22" s="134"/>
      <c r="E22" s="551">
        <v>2000</v>
      </c>
      <c r="F22" s="389">
        <v>5396.04</v>
      </c>
      <c r="G22" s="140">
        <v>8426.5059600000004</v>
      </c>
      <c r="H22" s="390">
        <f>(G22/F22)*100</f>
        <v>156.16092467809727</v>
      </c>
    </row>
    <row r="23" spans="1:8" s="142" customFormat="1" ht="12.75" customHeight="1" x14ac:dyDescent="0.2">
      <c r="A23" s="111"/>
      <c r="B23" s="155"/>
      <c r="C23" s="133" t="s">
        <v>551</v>
      </c>
      <c r="D23" s="134"/>
      <c r="E23" s="551">
        <v>0</v>
      </c>
      <c r="F23" s="389">
        <v>589.66999999999996</v>
      </c>
      <c r="G23" s="140">
        <v>1180.3939</v>
      </c>
      <c r="H23" s="390">
        <f>(G23/F23)*100</f>
        <v>200.1787270846406</v>
      </c>
    </row>
    <row r="24" spans="1:8" s="142" customFormat="1" ht="12.75" customHeight="1" x14ac:dyDescent="0.2">
      <c r="A24" s="111"/>
      <c r="B24" s="155"/>
      <c r="C24" s="133" t="s">
        <v>137</v>
      </c>
      <c r="D24" s="134"/>
      <c r="E24" s="551">
        <v>0</v>
      </c>
      <c r="F24" s="389">
        <v>82552.210000000006</v>
      </c>
      <c r="G24" s="140">
        <v>203149.89731</v>
      </c>
      <c r="H24" s="390">
        <f>(G24/F24)*100</f>
        <v>246.08656426036322</v>
      </c>
    </row>
    <row r="25" spans="1:8" s="142" customFormat="1" ht="12.75" customHeight="1" x14ac:dyDescent="0.2">
      <c r="A25" s="111"/>
      <c r="B25" s="155"/>
      <c r="C25" s="133" t="s">
        <v>138</v>
      </c>
      <c r="D25" s="134"/>
      <c r="E25" s="551">
        <v>5980</v>
      </c>
      <c r="F25" s="389">
        <v>57164.53</v>
      </c>
      <c r="G25" s="140">
        <v>70668.046019999994</v>
      </c>
      <c r="H25" s="390">
        <f t="shared" si="1"/>
        <v>123.62219372747401</v>
      </c>
    </row>
    <row r="26" spans="1:8" s="142" customFormat="1" ht="12.75" customHeight="1" x14ac:dyDescent="0.2">
      <c r="A26" s="111"/>
      <c r="B26" s="155"/>
      <c r="C26" s="133" t="s">
        <v>139</v>
      </c>
      <c r="D26" s="134"/>
      <c r="E26" s="551">
        <v>0</v>
      </c>
      <c r="F26" s="389">
        <v>0</v>
      </c>
      <c r="G26" s="140">
        <v>0</v>
      </c>
      <c r="H26" s="143" t="s">
        <v>38</v>
      </c>
    </row>
    <row r="27" spans="1:8" s="142" customFormat="1" ht="12.75" customHeight="1" x14ac:dyDescent="0.2">
      <c r="A27" s="111"/>
      <c r="B27" s="155"/>
      <c r="C27" s="133" t="s">
        <v>140</v>
      </c>
      <c r="D27" s="134"/>
      <c r="E27" s="551">
        <v>3187</v>
      </c>
      <c r="F27" s="389">
        <v>3764.9</v>
      </c>
      <c r="G27" s="140">
        <v>6781.1</v>
      </c>
      <c r="H27" s="390">
        <f t="shared" si="1"/>
        <v>180.11368163829053</v>
      </c>
    </row>
    <row r="28" spans="1:8" s="142" customFormat="1" ht="12.75" customHeight="1" x14ac:dyDescent="0.2">
      <c r="A28" s="111" t="s">
        <v>276</v>
      </c>
      <c r="B28" s="385" t="s">
        <v>141</v>
      </c>
      <c r="C28" s="363"/>
      <c r="D28" s="363"/>
      <c r="E28" s="552">
        <f>SUM(E29:E31)</f>
        <v>0</v>
      </c>
      <c r="F28" s="333">
        <f>SUM(F29:F31)</f>
        <v>0</v>
      </c>
      <c r="G28" s="333">
        <f>SUM(G29:G31)</f>
        <v>651.48800000000006</v>
      </c>
      <c r="H28" s="556" t="s">
        <v>38</v>
      </c>
    </row>
    <row r="29" spans="1:8" s="142" customFormat="1" ht="12.75" customHeight="1" x14ac:dyDescent="0.2">
      <c r="A29" s="111"/>
      <c r="B29" s="391" t="s">
        <v>142</v>
      </c>
      <c r="C29" s="133" t="s">
        <v>312</v>
      </c>
      <c r="D29" s="134"/>
      <c r="E29" s="551">
        <v>0</v>
      </c>
      <c r="F29" s="140">
        <v>0</v>
      </c>
      <c r="G29" s="140">
        <v>522.87800000000004</v>
      </c>
      <c r="H29" s="143" t="s">
        <v>38</v>
      </c>
    </row>
    <row r="30" spans="1:8" s="142" customFormat="1" ht="12.75" customHeight="1" x14ac:dyDescent="0.2">
      <c r="A30" s="111"/>
      <c r="B30" s="391"/>
      <c r="C30" s="392" t="s">
        <v>637</v>
      </c>
      <c r="D30" s="544"/>
      <c r="E30" s="551">
        <v>0</v>
      </c>
      <c r="F30" s="138">
        <v>0</v>
      </c>
      <c r="G30" s="138">
        <v>10</v>
      </c>
      <c r="H30" s="143" t="s">
        <v>38</v>
      </c>
    </row>
    <row r="31" spans="1:8" s="142" customFormat="1" ht="12.75" customHeight="1" thickBot="1" x14ac:dyDescent="0.25">
      <c r="A31" s="111"/>
      <c r="B31" s="155"/>
      <c r="C31" s="366" t="s">
        <v>311</v>
      </c>
      <c r="D31" s="156"/>
      <c r="E31" s="551">
        <v>0</v>
      </c>
      <c r="F31" s="389">
        <v>0</v>
      </c>
      <c r="G31" s="140">
        <v>118.61</v>
      </c>
      <c r="H31" s="143" t="s">
        <v>38</v>
      </c>
    </row>
    <row r="32" spans="1:8" s="142" customFormat="1" ht="13.5" thickBot="1" x14ac:dyDescent="0.25">
      <c r="A32" s="368" t="s">
        <v>143</v>
      </c>
      <c r="B32" s="369"/>
      <c r="C32" s="369"/>
      <c r="D32" s="369"/>
      <c r="E32" s="553">
        <f>E33+E35+E38+E66+E64+E54+E76</f>
        <v>358136.9</v>
      </c>
      <c r="F32" s="413">
        <f>F33+F35+F38+F66+F64+F54+F76+F56</f>
        <v>10688569.636569999</v>
      </c>
      <c r="G32" s="413">
        <f>G33+G35+G38+G66+G64+G54+G76+G56</f>
        <v>10701613.07608</v>
      </c>
      <c r="H32" s="373">
        <f t="shared" ref="H32:H55" si="2">+G32/F32*100</f>
        <v>100.12203166516662</v>
      </c>
    </row>
    <row r="33" spans="1:10" s="142" customFormat="1" ht="12" customHeight="1" x14ac:dyDescent="0.2">
      <c r="A33" s="374" t="s">
        <v>276</v>
      </c>
      <c r="B33" s="375" t="s">
        <v>313</v>
      </c>
      <c r="C33" s="376"/>
      <c r="D33" s="376"/>
      <c r="E33" s="554">
        <f>SUM(E34:E34)</f>
        <v>118301.5</v>
      </c>
      <c r="F33" s="378">
        <f>SUM(F34:F34)</f>
        <v>118301.5</v>
      </c>
      <c r="G33" s="378">
        <f>SUM(G34:G34)</f>
        <v>118301.5</v>
      </c>
      <c r="H33" s="379">
        <f t="shared" si="2"/>
        <v>100</v>
      </c>
    </row>
    <row r="34" spans="1:10" s="142" customFormat="1" ht="12.75" customHeight="1" x14ac:dyDescent="0.2">
      <c r="A34" s="394"/>
      <c r="B34" s="380" t="s">
        <v>278</v>
      </c>
      <c r="C34" s="1281" t="s">
        <v>144</v>
      </c>
      <c r="D34" s="1282"/>
      <c r="E34" s="551">
        <v>118301.5</v>
      </c>
      <c r="F34" s="514">
        <v>118301.5</v>
      </c>
      <c r="G34" s="140">
        <v>118301.5</v>
      </c>
      <c r="H34" s="383">
        <f t="shared" si="2"/>
        <v>100</v>
      </c>
    </row>
    <row r="35" spans="1:10" s="142" customFormat="1" ht="12" customHeight="1" x14ac:dyDescent="0.2">
      <c r="A35" s="111" t="s">
        <v>276</v>
      </c>
      <c r="B35" s="385" t="s">
        <v>314</v>
      </c>
      <c r="C35" s="363"/>
      <c r="D35" s="363"/>
      <c r="E35" s="550">
        <f>SUM(E36:E37)</f>
        <v>89835.4</v>
      </c>
      <c r="F35" s="333">
        <f>SUM(F36:F37)</f>
        <v>195425.31699999998</v>
      </c>
      <c r="G35" s="333">
        <f>SUM(G36:G37)</f>
        <v>197427.81972</v>
      </c>
      <c r="H35" s="115">
        <f t="shared" si="2"/>
        <v>101.02468950837114</v>
      </c>
    </row>
    <row r="36" spans="1:10" s="142" customFormat="1" ht="12" customHeight="1" x14ac:dyDescent="0.2">
      <c r="A36" s="111"/>
      <c r="B36" s="351" t="s">
        <v>278</v>
      </c>
      <c r="C36" s="1281" t="s">
        <v>333</v>
      </c>
      <c r="D36" s="1282"/>
      <c r="E36" s="551">
        <v>89835.4</v>
      </c>
      <c r="F36" s="140">
        <v>94932.558999999994</v>
      </c>
      <c r="G36" s="140">
        <v>94953.759000000005</v>
      </c>
      <c r="H36" s="383">
        <f t="shared" si="2"/>
        <v>100.02233164282448</v>
      </c>
    </row>
    <row r="37" spans="1:10" s="142" customFormat="1" ht="13.5" customHeight="1" x14ac:dyDescent="0.2">
      <c r="A37" s="111"/>
      <c r="B37" s="351"/>
      <c r="C37" s="1281" t="s">
        <v>561</v>
      </c>
      <c r="D37" s="1282"/>
      <c r="E37" s="551">
        <v>0</v>
      </c>
      <c r="F37" s="140">
        <v>100492.758</v>
      </c>
      <c r="G37" s="140">
        <v>102474.06071999999</v>
      </c>
      <c r="H37" s="383">
        <f t="shared" si="2"/>
        <v>101.97158756454867</v>
      </c>
    </row>
    <row r="38" spans="1:10" s="142" customFormat="1" ht="26.25" customHeight="1" x14ac:dyDescent="0.2">
      <c r="A38" s="111" t="s">
        <v>276</v>
      </c>
      <c r="B38" s="1285" t="s">
        <v>315</v>
      </c>
      <c r="C38" s="1286"/>
      <c r="D38" s="1286"/>
      <c r="E38" s="550">
        <v>0</v>
      </c>
      <c r="F38" s="333">
        <f>SUM(F39:F53)</f>
        <v>9874351.3439099994</v>
      </c>
      <c r="G38" s="333">
        <f>SUM(G39:G53)</f>
        <v>9882697.7643500008</v>
      </c>
      <c r="H38" s="112">
        <f t="shared" si="2"/>
        <v>100.08452626556729</v>
      </c>
    </row>
    <row r="39" spans="1:10" s="142" customFormat="1" ht="12.75" customHeight="1" x14ac:dyDescent="0.2">
      <c r="A39" s="396"/>
      <c r="B39" s="391" t="s">
        <v>278</v>
      </c>
      <c r="C39" s="358" t="s">
        <v>131</v>
      </c>
      <c r="D39" s="133" t="s">
        <v>318</v>
      </c>
      <c r="E39" s="389">
        <v>0</v>
      </c>
      <c r="F39" s="563">
        <v>8355761.9800000004</v>
      </c>
      <c r="G39" s="563">
        <v>8355761.9833000004</v>
      </c>
      <c r="H39" s="238">
        <f t="shared" si="2"/>
        <v>100.0000000394937</v>
      </c>
    </row>
    <row r="40" spans="1:10" s="142" customFormat="1" ht="12.75" customHeight="1" x14ac:dyDescent="0.2">
      <c r="A40" s="397"/>
      <c r="B40" s="358"/>
      <c r="C40" s="358" t="s">
        <v>132</v>
      </c>
      <c r="D40" s="133" t="s">
        <v>318</v>
      </c>
      <c r="E40" s="389">
        <v>0</v>
      </c>
      <c r="F40" s="563">
        <v>1117709</v>
      </c>
      <c r="G40" s="563">
        <v>1118350.5066500001</v>
      </c>
      <c r="H40" s="238">
        <f t="shared" si="2"/>
        <v>100.05739478254181</v>
      </c>
    </row>
    <row r="41" spans="1:10" s="142" customFormat="1" ht="12.75" customHeight="1" x14ac:dyDescent="0.2">
      <c r="A41" s="398"/>
      <c r="B41" s="358"/>
      <c r="C41" s="359" t="s">
        <v>99</v>
      </c>
      <c r="D41" s="133" t="s">
        <v>319</v>
      </c>
      <c r="E41" s="389">
        <v>0</v>
      </c>
      <c r="F41" s="563">
        <v>121015</v>
      </c>
      <c r="G41" s="563">
        <v>128719.91132</v>
      </c>
      <c r="H41" s="238">
        <f>+G41/F41*100</f>
        <v>106.36690601991488</v>
      </c>
    </row>
    <row r="42" spans="1:10" s="142" customFormat="1" ht="12.75" customHeight="1" x14ac:dyDescent="0.2">
      <c r="A42" s="397"/>
      <c r="B42" s="358"/>
      <c r="C42" s="358" t="s">
        <v>133</v>
      </c>
      <c r="D42" s="133" t="s">
        <v>318</v>
      </c>
      <c r="E42" s="389">
        <v>0</v>
      </c>
      <c r="F42" s="563">
        <v>152829.41800000001</v>
      </c>
      <c r="G42" s="563">
        <v>152829.41800000001</v>
      </c>
      <c r="H42" s="238">
        <f>+G42/F42*100</f>
        <v>100</v>
      </c>
    </row>
    <row r="43" spans="1:10" s="142" customFormat="1" ht="12.75" customHeight="1" x14ac:dyDescent="0.2">
      <c r="A43" s="397"/>
      <c r="B43" s="358"/>
      <c r="C43" s="358" t="s">
        <v>243</v>
      </c>
      <c r="D43" s="133" t="s">
        <v>318</v>
      </c>
      <c r="E43" s="389">
        <v>0</v>
      </c>
      <c r="F43" s="563">
        <v>79999.878490000003</v>
      </c>
      <c r="G43" s="563">
        <v>79999.878490000003</v>
      </c>
      <c r="H43" s="238">
        <f>+G43/F43*100</f>
        <v>100</v>
      </c>
    </row>
    <row r="44" spans="1:10" s="142" customFormat="1" ht="12.75" customHeight="1" x14ac:dyDescent="0.2">
      <c r="A44" s="398"/>
      <c r="B44" s="358"/>
      <c r="C44" s="358" t="s">
        <v>134</v>
      </c>
      <c r="D44" s="133" t="s">
        <v>318</v>
      </c>
      <c r="E44" s="389">
        <v>0</v>
      </c>
      <c r="F44" s="563">
        <v>28650.12</v>
      </c>
      <c r="G44" s="563">
        <v>28650.117579999998</v>
      </c>
      <c r="H44" s="238">
        <f>+G44/F44*100</f>
        <v>99.999991553263996</v>
      </c>
      <c r="J44"/>
    </row>
    <row r="45" spans="1:10" s="142" customFormat="1" ht="12.75" customHeight="1" x14ac:dyDescent="0.2">
      <c r="A45" s="396"/>
      <c r="B45" s="351"/>
      <c r="C45" s="360" t="s">
        <v>135</v>
      </c>
      <c r="D45" s="133" t="s">
        <v>318</v>
      </c>
      <c r="E45" s="389">
        <v>0</v>
      </c>
      <c r="F45" s="563">
        <v>2509.16</v>
      </c>
      <c r="G45" s="563">
        <v>2509.1579999999999</v>
      </c>
      <c r="H45" s="238">
        <f t="shared" ref="H45" si="3">+G45/F45*100</f>
        <v>99.999920292049921</v>
      </c>
    </row>
    <row r="46" spans="1:10" s="142" customFormat="1" ht="12.75" customHeight="1" x14ac:dyDescent="0.2">
      <c r="A46" s="396"/>
      <c r="B46" s="358"/>
      <c r="C46" s="358" t="s">
        <v>242</v>
      </c>
      <c r="D46" s="133" t="s">
        <v>318</v>
      </c>
      <c r="E46" s="389">
        <v>0</v>
      </c>
      <c r="F46" s="563">
        <v>3787.33</v>
      </c>
      <c r="G46" s="563">
        <v>3787.33</v>
      </c>
      <c r="H46" s="238">
        <f>+G46/F46*100</f>
        <v>100</v>
      </c>
    </row>
    <row r="47" spans="1:10" s="142" customFormat="1" ht="12.75" customHeight="1" x14ac:dyDescent="0.2">
      <c r="A47" s="396"/>
      <c r="B47" s="358"/>
      <c r="C47" s="358" t="s">
        <v>136</v>
      </c>
      <c r="D47" s="133" t="s">
        <v>318</v>
      </c>
      <c r="E47" s="389">
        <v>0</v>
      </c>
      <c r="F47" s="563">
        <v>5766.76</v>
      </c>
      <c r="G47" s="563">
        <v>5766.7647999999999</v>
      </c>
      <c r="H47" s="238">
        <f>+G47/F47*100</f>
        <v>100.00008323564704</v>
      </c>
    </row>
    <row r="48" spans="1:10" s="142" customFormat="1" ht="12.75" customHeight="1" x14ac:dyDescent="0.2">
      <c r="A48" s="396"/>
      <c r="B48" s="351"/>
      <c r="C48" s="362" t="s">
        <v>628</v>
      </c>
      <c r="D48" s="133" t="s">
        <v>318</v>
      </c>
      <c r="E48" s="389">
        <v>0</v>
      </c>
      <c r="F48" s="563">
        <v>3846.15</v>
      </c>
      <c r="G48" s="563">
        <v>3846.1487900000002</v>
      </c>
      <c r="H48" s="238">
        <f t="shared" ref="H48" si="4">+G48/F48*100</f>
        <v>99.999968539968549</v>
      </c>
    </row>
    <row r="49" spans="1:8" s="142" customFormat="1" ht="12.75" customHeight="1" x14ac:dyDescent="0.2">
      <c r="A49" s="399"/>
      <c r="B49" s="400"/>
      <c r="C49" s="358" t="s">
        <v>533</v>
      </c>
      <c r="D49" s="133" t="s">
        <v>318</v>
      </c>
      <c r="E49" s="389">
        <v>0</v>
      </c>
      <c r="F49" s="563">
        <v>0</v>
      </c>
      <c r="G49" s="563">
        <v>0</v>
      </c>
      <c r="H49" s="239" t="s">
        <v>38</v>
      </c>
    </row>
    <row r="50" spans="1:8" s="142" customFormat="1" ht="12.75" customHeight="1" x14ac:dyDescent="0.2">
      <c r="A50" s="397"/>
      <c r="B50" s="358"/>
      <c r="C50" s="358" t="s">
        <v>826</v>
      </c>
      <c r="D50" s="133" t="s">
        <v>318</v>
      </c>
      <c r="E50" s="389">
        <v>0</v>
      </c>
      <c r="F50" s="563">
        <v>0</v>
      </c>
      <c r="G50" s="563">
        <v>0</v>
      </c>
      <c r="H50" s="239" t="s">
        <v>38</v>
      </c>
    </row>
    <row r="51" spans="1:8" s="142" customFormat="1" ht="12.75" customHeight="1" x14ac:dyDescent="0.2">
      <c r="A51" s="396"/>
      <c r="B51" s="351"/>
      <c r="C51" s="358" t="s">
        <v>506</v>
      </c>
      <c r="D51" s="133" t="s">
        <v>318</v>
      </c>
      <c r="E51" s="389">
        <v>0</v>
      </c>
      <c r="F51" s="563">
        <v>2026.5474200000001</v>
      </c>
      <c r="G51" s="563">
        <v>2026.5474200000001</v>
      </c>
      <c r="H51" s="238">
        <f t="shared" ref="H51" si="5">+G51/F51*100</f>
        <v>100</v>
      </c>
    </row>
    <row r="52" spans="1:8" s="142" customFormat="1" ht="12.75" customHeight="1" x14ac:dyDescent="0.2">
      <c r="A52" s="396"/>
      <c r="B52" s="351"/>
      <c r="C52" s="361" t="s">
        <v>534</v>
      </c>
      <c r="D52" s="133" t="s">
        <v>318</v>
      </c>
      <c r="E52" s="389">
        <v>0</v>
      </c>
      <c r="F52" s="563">
        <v>450</v>
      </c>
      <c r="G52" s="563">
        <v>450</v>
      </c>
      <c r="H52" s="238">
        <f t="shared" ref="H52" si="6">+G52/F52*100</f>
        <v>100</v>
      </c>
    </row>
    <row r="53" spans="1:8" s="142" customFormat="1" ht="12" customHeight="1" x14ac:dyDescent="0.2">
      <c r="A53" s="396"/>
      <c r="B53" s="351"/>
      <c r="C53" s="361" t="s">
        <v>546</v>
      </c>
      <c r="D53" s="133" t="s">
        <v>318</v>
      </c>
      <c r="E53" s="389">
        <v>0</v>
      </c>
      <c r="F53" s="138">
        <v>0</v>
      </c>
      <c r="G53" s="138">
        <v>0</v>
      </c>
      <c r="H53" s="239" t="s">
        <v>38</v>
      </c>
    </row>
    <row r="54" spans="1:8" s="150" customFormat="1" ht="12" customHeight="1" x14ac:dyDescent="0.2">
      <c r="A54" s="111" t="s">
        <v>276</v>
      </c>
      <c r="B54" s="385" t="s">
        <v>11</v>
      </c>
      <c r="C54" s="363"/>
      <c r="D54" s="363"/>
      <c r="E54" s="550">
        <f>E55</f>
        <v>0</v>
      </c>
      <c r="F54" s="365">
        <f>SUM(F55:F55)</f>
        <v>1577.1056699999999</v>
      </c>
      <c r="G54" s="365">
        <f>SUM(G55:G55)</f>
        <v>1577.1056699999999</v>
      </c>
      <c r="H54" s="115">
        <f t="shared" si="2"/>
        <v>100</v>
      </c>
    </row>
    <row r="55" spans="1:8" s="150" customFormat="1" ht="12.75" customHeight="1" x14ac:dyDescent="0.2">
      <c r="A55" s="111"/>
      <c r="B55" s="351" t="s">
        <v>278</v>
      </c>
      <c r="C55" s="133" t="s">
        <v>97</v>
      </c>
      <c r="D55" s="134"/>
      <c r="E55" s="551">
        <v>0</v>
      </c>
      <c r="F55" s="140">
        <v>1577.1056699999999</v>
      </c>
      <c r="G55" s="140">
        <v>1577.1056699999999</v>
      </c>
      <c r="H55" s="383">
        <f t="shared" si="2"/>
        <v>100</v>
      </c>
    </row>
    <row r="56" spans="1:8" s="142" customFormat="1" ht="13.5" thickBot="1" x14ac:dyDescent="0.25">
      <c r="A56" s="515" t="s">
        <v>276</v>
      </c>
      <c r="B56" s="516" t="s">
        <v>766</v>
      </c>
      <c r="C56" s="517"/>
      <c r="D56" s="517"/>
      <c r="E56" s="555">
        <v>0</v>
      </c>
      <c r="F56" s="564">
        <v>0</v>
      </c>
      <c r="G56" s="564">
        <v>0</v>
      </c>
      <c r="H56" s="518" t="s">
        <v>38</v>
      </c>
    </row>
    <row r="57" spans="1:8" s="142" customFormat="1" ht="29.25" customHeight="1" x14ac:dyDescent="0.2">
      <c r="E57" s="395"/>
      <c r="F57" s="395"/>
      <c r="G57" s="395"/>
      <c r="H57" s="395"/>
    </row>
    <row r="58" spans="1:8" s="150" customFormat="1" ht="12.75" customHeight="1" x14ac:dyDescent="0.2">
      <c r="A58" s="142"/>
      <c r="B58" s="142"/>
      <c r="C58" s="142"/>
      <c r="D58" s="142"/>
      <c r="E58" s="395"/>
      <c r="F58" s="395"/>
      <c r="G58" s="395"/>
      <c r="H58" s="403" t="s">
        <v>779</v>
      </c>
    </row>
    <row r="59" spans="1:8" s="150" customFormat="1" ht="12.75" customHeight="1" x14ac:dyDescent="0.2">
      <c r="A59" s="142"/>
      <c r="B59" s="142"/>
      <c r="C59" s="142"/>
      <c r="D59" s="142"/>
      <c r="E59" s="395"/>
      <c r="F59" s="395"/>
      <c r="G59" s="395"/>
      <c r="H59" s="395"/>
    </row>
    <row r="60" spans="1:8" s="150" customFormat="1" ht="19.5" customHeight="1" x14ac:dyDescent="0.2">
      <c r="A60" s="1284" t="s">
        <v>1074</v>
      </c>
      <c r="B60" s="1284"/>
      <c r="C60" s="1284"/>
      <c r="D60" s="1284"/>
      <c r="E60" s="1284"/>
      <c r="F60" s="1284"/>
      <c r="G60" s="1284"/>
      <c r="H60" s="1284"/>
    </row>
    <row r="61" spans="1:8" s="150" customFormat="1" ht="9.9499999999999993" customHeight="1" x14ac:dyDescent="0.2">
      <c r="A61" s="395"/>
      <c r="B61" s="395"/>
      <c r="C61" s="395"/>
      <c r="D61" s="395"/>
      <c r="E61" s="395"/>
      <c r="F61" s="395"/>
      <c r="G61" s="395"/>
      <c r="H61" s="395"/>
    </row>
    <row r="62" spans="1:8" s="150" customFormat="1" ht="12" customHeight="1" thickBot="1" x14ac:dyDescent="0.25">
      <c r="A62" s="404"/>
      <c r="B62" s="405"/>
      <c r="C62" s="405"/>
      <c r="D62" s="405"/>
      <c r="E62" s="405"/>
      <c r="F62" s="405"/>
      <c r="G62" s="395"/>
      <c r="H62" s="405" t="s">
        <v>33</v>
      </c>
    </row>
    <row r="63" spans="1:8" s="150" customFormat="1" ht="14.25" customHeight="1" thickBot="1" x14ac:dyDescent="0.25">
      <c r="A63" s="105" t="s">
        <v>274</v>
      </c>
      <c r="B63" s="106"/>
      <c r="C63" s="106"/>
      <c r="D63" s="107"/>
      <c r="E63" s="113" t="s">
        <v>917</v>
      </c>
      <c r="F63" s="108" t="s">
        <v>918</v>
      </c>
      <c r="G63" s="108" t="s">
        <v>35</v>
      </c>
      <c r="H63" s="109" t="s">
        <v>156</v>
      </c>
    </row>
    <row r="64" spans="1:8" s="150" customFormat="1" ht="12.75" customHeight="1" x14ac:dyDescent="0.2">
      <c r="A64" s="406" t="s">
        <v>276</v>
      </c>
      <c r="B64" s="375" t="s">
        <v>317</v>
      </c>
      <c r="C64" s="376"/>
      <c r="D64" s="376"/>
      <c r="E64" s="377">
        <f>SUM(E65:E65)</f>
        <v>0</v>
      </c>
      <c r="F64" s="407">
        <f>SUM(F65:F65)</f>
        <v>25000</v>
      </c>
      <c r="G64" s="407">
        <f>SUM(G65:G65)</f>
        <v>27694.508020000001</v>
      </c>
      <c r="H64" s="557" t="s">
        <v>38</v>
      </c>
    </row>
    <row r="65" spans="1:9" s="150" customFormat="1" ht="12.75" customHeight="1" x14ac:dyDescent="0.2">
      <c r="A65" s="111"/>
      <c r="B65" s="391" t="s">
        <v>278</v>
      </c>
      <c r="C65" s="1281" t="s">
        <v>552</v>
      </c>
      <c r="D65" s="1282"/>
      <c r="E65" s="388">
        <v>0</v>
      </c>
      <c r="F65" s="140">
        <v>25000</v>
      </c>
      <c r="G65" s="140">
        <v>27694.508020000001</v>
      </c>
      <c r="H65" s="143" t="s">
        <v>38</v>
      </c>
    </row>
    <row r="66" spans="1:9" s="150" customFormat="1" ht="24.75" customHeight="1" x14ac:dyDescent="0.2">
      <c r="A66" s="114" t="s">
        <v>276</v>
      </c>
      <c r="B66" s="1291" t="s">
        <v>316</v>
      </c>
      <c r="C66" s="1292"/>
      <c r="D66" s="1292"/>
      <c r="E66" s="151">
        <f>SUM(E67:E75)</f>
        <v>150000</v>
      </c>
      <c r="F66" s="332">
        <f>SUM(F67:F75)</f>
        <v>473914.36998999998</v>
      </c>
      <c r="G66" s="332">
        <f>SUM(G67:G75)</f>
        <v>473914.37832000002</v>
      </c>
      <c r="H66" s="115">
        <f t="shared" ref="H66:H78" si="7">+G66/F66*100</f>
        <v>100.00000175770151</v>
      </c>
    </row>
    <row r="67" spans="1:9" s="150" customFormat="1" ht="12.75" customHeight="1" x14ac:dyDescent="0.2">
      <c r="A67" s="398"/>
      <c r="B67" s="358" t="s">
        <v>278</v>
      </c>
      <c r="C67" s="358" t="s">
        <v>134</v>
      </c>
      <c r="D67" s="133" t="s">
        <v>241</v>
      </c>
      <c r="E67" s="408">
        <v>0</v>
      </c>
      <c r="F67" s="140">
        <v>227026.27</v>
      </c>
      <c r="G67" s="140">
        <v>227026.26973999999</v>
      </c>
      <c r="H67" s="238">
        <f t="shared" si="7"/>
        <v>99.999999885475816</v>
      </c>
    </row>
    <row r="68" spans="1:9" s="150" customFormat="1" ht="12.75" customHeight="1" x14ac:dyDescent="0.2">
      <c r="A68" s="398"/>
      <c r="B68" s="358"/>
      <c r="C68" s="358" t="s">
        <v>243</v>
      </c>
      <c r="D68" s="133" t="s">
        <v>241</v>
      </c>
      <c r="E68" s="408">
        <v>150000</v>
      </c>
      <c r="F68" s="140">
        <v>92966.939989999999</v>
      </c>
      <c r="G68" s="140">
        <v>92966.939989999999</v>
      </c>
      <c r="H68" s="238">
        <f>+G68/F68*100</f>
        <v>100</v>
      </c>
      <c r="I68" s="920"/>
    </row>
    <row r="69" spans="1:9" s="150" customFormat="1" ht="12.75" customHeight="1" x14ac:dyDescent="0.2">
      <c r="A69" s="398"/>
      <c r="B69" s="358"/>
      <c r="C69" s="358" t="s">
        <v>826</v>
      </c>
      <c r="D69" s="133"/>
      <c r="E69" s="408">
        <v>0</v>
      </c>
      <c r="F69" s="140">
        <v>2527.37</v>
      </c>
      <c r="G69" s="140">
        <v>2527.3666699999999</v>
      </c>
      <c r="H69" s="238"/>
      <c r="I69" s="920"/>
    </row>
    <row r="70" spans="1:9" s="150" customFormat="1" ht="12.75" customHeight="1" x14ac:dyDescent="0.2">
      <c r="A70" s="398"/>
      <c r="B70" s="358"/>
      <c r="C70" s="358" t="s">
        <v>135</v>
      </c>
      <c r="D70" s="133" t="s">
        <v>241</v>
      </c>
      <c r="E70" s="408">
        <v>0</v>
      </c>
      <c r="F70" s="140">
        <v>14764.19</v>
      </c>
      <c r="G70" s="140">
        <v>14764.19492</v>
      </c>
      <c r="H70" s="238">
        <f>+G70/F70*100</f>
        <v>100.00003332387351</v>
      </c>
      <c r="I70" s="920"/>
    </row>
    <row r="71" spans="1:9" s="150" customFormat="1" ht="12.75" customHeight="1" x14ac:dyDescent="0.2">
      <c r="A71" s="398"/>
      <c r="B71" s="358"/>
      <c r="C71" s="358" t="s">
        <v>628</v>
      </c>
      <c r="D71" s="133" t="s">
        <v>241</v>
      </c>
      <c r="E71" s="408">
        <v>0</v>
      </c>
      <c r="F71" s="140">
        <v>130770.83</v>
      </c>
      <c r="G71" s="140">
        <v>130770.834</v>
      </c>
      <c r="H71" s="238">
        <f>+G71/F71*100</f>
        <v>100.00000305878612</v>
      </c>
      <c r="I71" s="920"/>
    </row>
    <row r="72" spans="1:9" s="150" customFormat="1" ht="12.75" customHeight="1" x14ac:dyDescent="0.2">
      <c r="A72" s="398"/>
      <c r="B72" s="358"/>
      <c r="C72" s="391" t="s">
        <v>242</v>
      </c>
      <c r="D72" s="133" t="s">
        <v>241</v>
      </c>
      <c r="E72" s="408">
        <v>0</v>
      </c>
      <c r="F72" s="140">
        <v>719.87</v>
      </c>
      <c r="G72" s="140">
        <v>719.86699999999996</v>
      </c>
      <c r="H72" s="238">
        <f>+G72/F72*100</f>
        <v>99.999583258088265</v>
      </c>
    </row>
    <row r="73" spans="1:9" s="150" customFormat="1" ht="12.75" customHeight="1" x14ac:dyDescent="0.2">
      <c r="A73" s="398"/>
      <c r="B73" s="358"/>
      <c r="C73" s="358" t="s">
        <v>546</v>
      </c>
      <c r="D73" s="133" t="s">
        <v>241</v>
      </c>
      <c r="E73" s="408"/>
      <c r="F73" s="140">
        <v>1926.11</v>
      </c>
      <c r="G73" s="140">
        <v>1926.1130000000001</v>
      </c>
      <c r="H73" s="238">
        <f>+G73/F73*100</f>
        <v>100.00015575434426</v>
      </c>
    </row>
    <row r="74" spans="1:9" s="150" customFormat="1" ht="12.75" customHeight="1" x14ac:dyDescent="0.2">
      <c r="A74" s="398"/>
      <c r="B74" s="358"/>
      <c r="C74" s="358" t="s">
        <v>136</v>
      </c>
      <c r="D74" s="133" t="s">
        <v>241</v>
      </c>
      <c r="E74" s="408">
        <v>0</v>
      </c>
      <c r="F74" s="140">
        <v>3212.79</v>
      </c>
      <c r="G74" s="140">
        <v>3212.7930000000001</v>
      </c>
      <c r="H74" s="238">
        <f t="shared" ref="H74" si="8">+G74/F74*100</f>
        <v>100.00009337678466</v>
      </c>
    </row>
    <row r="75" spans="1:9" s="150" customFormat="1" ht="12.75" customHeight="1" x14ac:dyDescent="0.2">
      <c r="A75" s="398"/>
      <c r="B75" s="358"/>
      <c r="C75" s="358" t="s">
        <v>99</v>
      </c>
      <c r="D75" s="133" t="s">
        <v>241</v>
      </c>
      <c r="E75" s="408">
        <v>0</v>
      </c>
      <c r="F75" s="140">
        <v>0</v>
      </c>
      <c r="G75" s="140">
        <v>0</v>
      </c>
      <c r="H75" s="238" t="s">
        <v>38</v>
      </c>
    </row>
    <row r="76" spans="1:9" s="150" customFormat="1" ht="12.75" customHeight="1" x14ac:dyDescent="0.2">
      <c r="A76" s="111" t="s">
        <v>276</v>
      </c>
      <c r="B76" s="385" t="s">
        <v>531</v>
      </c>
      <c r="C76" s="363"/>
      <c r="D76" s="363"/>
      <c r="E76" s="409">
        <f>E77</f>
        <v>0</v>
      </c>
      <c r="F76" s="365">
        <f>SUM(F77:F77)</f>
        <v>0</v>
      </c>
      <c r="G76" s="365">
        <f>SUM(G77:G77)</f>
        <v>0</v>
      </c>
      <c r="H76" s="410" t="s">
        <v>38</v>
      </c>
      <c r="I76" s="918"/>
    </row>
    <row r="77" spans="1:9" s="150" customFormat="1" ht="12.75" customHeight="1" thickBot="1" x14ac:dyDescent="0.25">
      <c r="A77" s="401"/>
      <c r="B77" s="402" t="s">
        <v>278</v>
      </c>
      <c r="C77" s="366" t="s">
        <v>532</v>
      </c>
      <c r="D77" s="156"/>
      <c r="E77" s="411">
        <v>0</v>
      </c>
      <c r="F77" s="367">
        <v>0</v>
      </c>
      <c r="G77" s="367">
        <v>0</v>
      </c>
      <c r="H77" s="412" t="s">
        <v>38</v>
      </c>
    </row>
    <row r="78" spans="1:9" s="150" customFormat="1" ht="13.5" customHeight="1" thickBot="1" x14ac:dyDescent="0.25">
      <c r="A78" s="368" t="s">
        <v>1075</v>
      </c>
      <c r="B78" s="369"/>
      <c r="C78" s="369"/>
      <c r="D78" s="370"/>
      <c r="E78" s="393">
        <f>E6+E32</f>
        <v>5322363.4700000007</v>
      </c>
      <c r="F78" s="413">
        <f>F6+F32</f>
        <v>15961843.74557</v>
      </c>
      <c r="G78" s="413">
        <f>G6+G32</f>
        <v>16652373.0912</v>
      </c>
      <c r="H78" s="373">
        <f t="shared" si="7"/>
        <v>104.32612520606617</v>
      </c>
    </row>
    <row r="79" spans="1:9" s="150" customFormat="1" ht="12.75" customHeight="1" thickBot="1" x14ac:dyDescent="0.25">
      <c r="A79" s="368" t="s">
        <v>145</v>
      </c>
      <c r="B79" s="369"/>
      <c r="C79" s="369"/>
      <c r="D79" s="370"/>
      <c r="E79" s="371">
        <f>SUM(E80:E82)</f>
        <v>813000</v>
      </c>
      <c r="F79" s="372">
        <f>SUM(F80:F82)</f>
        <v>5143870.6701400001</v>
      </c>
      <c r="G79" s="917">
        <f>SUM(G80:G82)</f>
        <v>-786273.39797000005</v>
      </c>
      <c r="H79" s="913">
        <f>+G79/F79*100</f>
        <v>-15.285636991891947</v>
      </c>
    </row>
    <row r="80" spans="1:9" s="150" customFormat="1" ht="12.75" customHeight="1" x14ac:dyDescent="0.2">
      <c r="A80" s="414" t="s">
        <v>278</v>
      </c>
      <c r="B80" s="375" t="s">
        <v>1076</v>
      </c>
      <c r="C80" s="415"/>
      <c r="D80" s="416"/>
      <c r="E80" s="417">
        <v>0</v>
      </c>
      <c r="F80" s="1289">
        <v>5143870.6701400001</v>
      </c>
      <c r="G80" s="1293">
        <v>-786273.39797000005</v>
      </c>
      <c r="H80" s="1295">
        <f>G80/(+F80)*100</f>
        <v>-15.285636991891947</v>
      </c>
    </row>
    <row r="81" spans="1:8" s="150" customFormat="1" ht="12.75" customHeight="1" x14ac:dyDescent="0.2">
      <c r="A81" s="418"/>
      <c r="B81" s="385" t="s">
        <v>1077</v>
      </c>
      <c r="C81" s="363"/>
      <c r="D81" s="364"/>
      <c r="E81" s="388">
        <v>813000</v>
      </c>
      <c r="F81" s="1290"/>
      <c r="G81" s="1294"/>
      <c r="H81" s="1296"/>
    </row>
    <row r="82" spans="1:8" s="150" customFormat="1" ht="12.75" customHeight="1" thickBot="1" x14ac:dyDescent="0.25">
      <c r="A82" s="419"/>
      <c r="B82" s="385" t="s">
        <v>47</v>
      </c>
      <c r="C82" s="363"/>
      <c r="D82" s="364"/>
      <c r="E82" s="388">
        <v>0</v>
      </c>
      <c r="F82" s="140">
        <v>0</v>
      </c>
      <c r="G82" s="140">
        <v>0</v>
      </c>
      <c r="H82" s="565" t="s">
        <v>38</v>
      </c>
    </row>
    <row r="83" spans="1:8" s="150" customFormat="1" ht="16.5" customHeight="1" thickBot="1" x14ac:dyDescent="0.25">
      <c r="A83" s="144" t="s">
        <v>1078</v>
      </c>
      <c r="B83" s="145"/>
      <c r="C83" s="145"/>
      <c r="D83" s="146"/>
      <c r="E83" s="147">
        <f>E6+E32+E79</f>
        <v>6135363.4700000007</v>
      </c>
      <c r="F83" s="148">
        <f>F6+F32+F79</f>
        <v>21105714.415710002</v>
      </c>
      <c r="G83" s="148">
        <f>G6+G32+G79</f>
        <v>15866099.693229999</v>
      </c>
      <c r="H83" s="149">
        <f t="shared" ref="H83" si="9">+G83/F83*100</f>
        <v>75.174426132763813</v>
      </c>
    </row>
    <row r="84" spans="1:8" ht="14.25" x14ac:dyDescent="0.2">
      <c r="F84" s="169"/>
    </row>
    <row r="85" spans="1:8" s="116" customFormat="1" ht="60" customHeight="1" x14ac:dyDescent="0.2">
      <c r="A85" s="1283" t="s">
        <v>1079</v>
      </c>
      <c r="B85" s="1283"/>
      <c r="C85" s="1283"/>
      <c r="D85" s="1283"/>
      <c r="E85" s="1283"/>
      <c r="F85" s="1283"/>
      <c r="G85" s="1283"/>
      <c r="H85" s="1283"/>
    </row>
    <row r="91" spans="1:8" x14ac:dyDescent="0.2">
      <c r="D91" s="562"/>
    </row>
    <row r="92" spans="1:8" x14ac:dyDescent="0.2">
      <c r="D92" s="562"/>
    </row>
    <row r="93" spans="1:8" x14ac:dyDescent="0.2">
      <c r="D93" s="562"/>
    </row>
    <row r="94" spans="1:8" x14ac:dyDescent="0.2">
      <c r="D94" s="562"/>
    </row>
    <row r="95" spans="1:8" x14ac:dyDescent="0.2">
      <c r="D95" s="562"/>
    </row>
    <row r="98" spans="4:4" x14ac:dyDescent="0.2">
      <c r="D98" s="562"/>
    </row>
  </sheetData>
  <mergeCells count="13">
    <mergeCell ref="C34:D34"/>
    <mergeCell ref="A85:H85"/>
    <mergeCell ref="A2:H2"/>
    <mergeCell ref="B38:D38"/>
    <mergeCell ref="A60:H60"/>
    <mergeCell ref="C16:D16"/>
    <mergeCell ref="F80:F81"/>
    <mergeCell ref="B66:D66"/>
    <mergeCell ref="C65:D65"/>
    <mergeCell ref="G80:G81"/>
    <mergeCell ref="H80:H81"/>
    <mergeCell ref="C37:D37"/>
    <mergeCell ref="C36:D36"/>
  </mergeCells>
  <pageMargins left="0.59055118110236227" right="0.59055118110236227" top="0.59055118110236227" bottom="0.59055118110236227" header="0.31496062992125984" footer="0.31496062992125984"/>
  <pageSetup paperSize="9" fitToWidth="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0B7A1-7D19-4446-ADBB-44AF3FC781BE}">
  <sheetPr>
    <tabColor theme="4" tint="0.59999389629810485"/>
  </sheetPr>
  <dimension ref="A1:E78"/>
  <sheetViews>
    <sheetView topLeftCell="A11" zoomScaleNormal="100" workbookViewId="0">
      <selection activeCell="N30" sqref="N30"/>
    </sheetView>
  </sheetViews>
  <sheetFormatPr defaultRowHeight="12.75" x14ac:dyDescent="0.2"/>
  <cols>
    <col min="1" max="1" width="3" style="316" customWidth="1"/>
    <col min="2" max="2" width="73.28515625" style="316" customWidth="1"/>
    <col min="3" max="3" width="13.140625" style="613" customWidth="1"/>
    <col min="4" max="4" width="9.140625" style="316"/>
    <col min="5" max="5" width="12.5703125" style="316" bestFit="1" customWidth="1"/>
    <col min="6" max="165" width="9.140625" style="316"/>
    <col min="166" max="166" width="7.140625" style="316" customWidth="1"/>
    <col min="167" max="167" width="75.7109375" style="316" customWidth="1"/>
    <col min="168" max="168" width="18" style="316" customWidth="1"/>
    <col min="169" max="169" width="10.5703125" style="316" customWidth="1"/>
    <col min="170" max="172" width="9.140625" style="316"/>
    <col min="173" max="173" width="3" style="316" customWidth="1"/>
    <col min="174" max="174" width="71.5703125" style="316" customWidth="1"/>
    <col min="175" max="175" width="16" style="316" customWidth="1"/>
    <col min="176" max="176" width="6.140625" style="316" customWidth="1"/>
    <col min="177" max="177" width="20.42578125" style="316" customWidth="1"/>
    <col min="178" max="178" width="13.42578125" style="316" bestFit="1" customWidth="1"/>
    <col min="179" max="179" width="16.85546875" style="316" customWidth="1"/>
    <col min="180" max="180" width="15.42578125" style="316" customWidth="1"/>
    <col min="181" max="181" width="11.85546875" style="316" customWidth="1"/>
    <col min="182" max="182" width="9.140625" style="316" customWidth="1"/>
    <col min="183" max="183" width="6.7109375" style="316" customWidth="1"/>
    <col min="184" max="421" width="9.140625" style="316"/>
    <col min="422" max="422" width="7.140625" style="316" customWidth="1"/>
    <col min="423" max="423" width="75.7109375" style="316" customWidth="1"/>
    <col min="424" max="424" width="18" style="316" customWidth="1"/>
    <col min="425" max="425" width="10.5703125" style="316" customWidth="1"/>
    <col min="426" max="428" width="9.140625" style="316"/>
    <col min="429" max="429" width="3" style="316" customWidth="1"/>
    <col min="430" max="430" width="71.5703125" style="316" customWidth="1"/>
    <col min="431" max="431" width="16" style="316" customWidth="1"/>
    <col min="432" max="432" width="6.140625" style="316" customWidth="1"/>
    <col min="433" max="433" width="20.42578125" style="316" customWidth="1"/>
    <col min="434" max="434" width="13.42578125" style="316" bestFit="1" customWidth="1"/>
    <col min="435" max="435" width="16.85546875" style="316" customWidth="1"/>
    <col min="436" max="436" width="15.42578125" style="316" customWidth="1"/>
    <col min="437" max="437" width="11.85546875" style="316" customWidth="1"/>
    <col min="438" max="438" width="9.140625" style="316" customWidth="1"/>
    <col min="439" max="439" width="6.7109375" style="316" customWidth="1"/>
    <col min="440" max="677" width="9.140625" style="316"/>
    <col min="678" max="678" width="7.140625" style="316" customWidth="1"/>
    <col min="679" max="679" width="75.7109375" style="316" customWidth="1"/>
    <col min="680" max="680" width="18" style="316" customWidth="1"/>
    <col min="681" max="681" width="10.5703125" style="316" customWidth="1"/>
    <col min="682" max="684" width="9.140625" style="316"/>
    <col min="685" max="685" width="3" style="316" customWidth="1"/>
    <col min="686" max="686" width="71.5703125" style="316" customWidth="1"/>
    <col min="687" max="687" width="16" style="316" customWidth="1"/>
    <col min="688" max="688" width="6.140625" style="316" customWidth="1"/>
    <col min="689" max="689" width="20.42578125" style="316" customWidth="1"/>
    <col min="690" max="690" width="13.42578125" style="316" bestFit="1" customWidth="1"/>
    <col min="691" max="691" width="16.85546875" style="316" customWidth="1"/>
    <col min="692" max="692" width="15.42578125" style="316" customWidth="1"/>
    <col min="693" max="693" width="11.85546875" style="316" customWidth="1"/>
    <col min="694" max="694" width="9.140625" style="316" customWidth="1"/>
    <col min="695" max="695" width="6.7109375" style="316" customWidth="1"/>
    <col min="696" max="933" width="9.140625" style="316"/>
    <col min="934" max="934" width="7.140625" style="316" customWidth="1"/>
    <col min="935" max="935" width="75.7109375" style="316" customWidth="1"/>
    <col min="936" max="936" width="18" style="316" customWidth="1"/>
    <col min="937" max="937" width="10.5703125" style="316" customWidth="1"/>
    <col min="938" max="940" width="9.140625" style="316"/>
    <col min="941" max="941" width="3" style="316" customWidth="1"/>
    <col min="942" max="942" width="71.5703125" style="316" customWidth="1"/>
    <col min="943" max="943" width="16" style="316" customWidth="1"/>
    <col min="944" max="944" width="6.140625" style="316" customWidth="1"/>
    <col min="945" max="945" width="20.42578125" style="316" customWidth="1"/>
    <col min="946" max="946" width="13.42578125" style="316" bestFit="1" customWidth="1"/>
    <col min="947" max="947" width="16.85546875" style="316" customWidth="1"/>
    <col min="948" max="948" width="15.42578125" style="316" customWidth="1"/>
    <col min="949" max="949" width="11.85546875" style="316" customWidth="1"/>
    <col min="950" max="950" width="9.140625" style="316" customWidth="1"/>
    <col min="951" max="951" width="6.7109375" style="316" customWidth="1"/>
    <col min="952" max="1189" width="9.140625" style="316"/>
    <col min="1190" max="1190" width="7.140625" style="316" customWidth="1"/>
    <col min="1191" max="1191" width="75.7109375" style="316" customWidth="1"/>
    <col min="1192" max="1192" width="18" style="316" customWidth="1"/>
    <col min="1193" max="1193" width="10.5703125" style="316" customWidth="1"/>
    <col min="1194" max="1196" width="9.140625" style="316"/>
    <col min="1197" max="1197" width="3" style="316" customWidth="1"/>
    <col min="1198" max="1198" width="71.5703125" style="316" customWidth="1"/>
    <col min="1199" max="1199" width="16" style="316" customWidth="1"/>
    <col min="1200" max="1200" width="6.140625" style="316" customWidth="1"/>
    <col min="1201" max="1201" width="20.42578125" style="316" customWidth="1"/>
    <col min="1202" max="1202" width="13.42578125" style="316" bestFit="1" customWidth="1"/>
    <col min="1203" max="1203" width="16.85546875" style="316" customWidth="1"/>
    <col min="1204" max="1204" width="15.42578125" style="316" customWidth="1"/>
    <col min="1205" max="1205" width="11.85546875" style="316" customWidth="1"/>
    <col min="1206" max="1206" width="9.140625" style="316" customWidth="1"/>
    <col min="1207" max="1207" width="6.7109375" style="316" customWidth="1"/>
    <col min="1208" max="1445" width="9.140625" style="316"/>
    <col min="1446" max="1446" width="7.140625" style="316" customWidth="1"/>
    <col min="1447" max="1447" width="75.7109375" style="316" customWidth="1"/>
    <col min="1448" max="1448" width="18" style="316" customWidth="1"/>
    <col min="1449" max="1449" width="10.5703125" style="316" customWidth="1"/>
    <col min="1450" max="1452" width="9.140625" style="316"/>
    <col min="1453" max="1453" width="3" style="316" customWidth="1"/>
    <col min="1454" max="1454" width="71.5703125" style="316" customWidth="1"/>
    <col min="1455" max="1455" width="16" style="316" customWidth="1"/>
    <col min="1456" max="1456" width="6.140625" style="316" customWidth="1"/>
    <col min="1457" max="1457" width="20.42578125" style="316" customWidth="1"/>
    <col min="1458" max="1458" width="13.42578125" style="316" bestFit="1" customWidth="1"/>
    <col min="1459" max="1459" width="16.85546875" style="316" customWidth="1"/>
    <col min="1460" max="1460" width="15.42578125" style="316" customWidth="1"/>
    <col min="1461" max="1461" width="11.85546875" style="316" customWidth="1"/>
    <col min="1462" max="1462" width="9.140625" style="316" customWidth="1"/>
    <col min="1463" max="1463" width="6.7109375" style="316" customWidth="1"/>
    <col min="1464" max="1701" width="9.140625" style="316"/>
    <col min="1702" max="1702" width="7.140625" style="316" customWidth="1"/>
    <col min="1703" max="1703" width="75.7109375" style="316" customWidth="1"/>
    <col min="1704" max="1704" width="18" style="316" customWidth="1"/>
    <col min="1705" max="1705" width="10.5703125" style="316" customWidth="1"/>
    <col min="1706" max="1708" width="9.140625" style="316"/>
    <col min="1709" max="1709" width="3" style="316" customWidth="1"/>
    <col min="1710" max="1710" width="71.5703125" style="316" customWidth="1"/>
    <col min="1711" max="1711" width="16" style="316" customWidth="1"/>
    <col min="1712" max="1712" width="6.140625" style="316" customWidth="1"/>
    <col min="1713" max="1713" width="20.42578125" style="316" customWidth="1"/>
    <col min="1714" max="1714" width="13.42578125" style="316" bestFit="1" customWidth="1"/>
    <col min="1715" max="1715" width="16.85546875" style="316" customWidth="1"/>
    <col min="1716" max="1716" width="15.42578125" style="316" customWidth="1"/>
    <col min="1717" max="1717" width="11.85546875" style="316" customWidth="1"/>
    <col min="1718" max="1718" width="9.140625" style="316" customWidth="1"/>
    <col min="1719" max="1719" width="6.7109375" style="316" customWidth="1"/>
    <col min="1720" max="1957" width="9.140625" style="316"/>
    <col min="1958" max="1958" width="7.140625" style="316" customWidth="1"/>
    <col min="1959" max="1959" width="75.7109375" style="316" customWidth="1"/>
    <col min="1960" max="1960" width="18" style="316" customWidth="1"/>
    <col min="1961" max="1961" width="10.5703125" style="316" customWidth="1"/>
    <col min="1962" max="1964" width="9.140625" style="316"/>
    <col min="1965" max="1965" width="3" style="316" customWidth="1"/>
    <col min="1966" max="1966" width="71.5703125" style="316" customWidth="1"/>
    <col min="1967" max="1967" width="16" style="316" customWidth="1"/>
    <col min="1968" max="1968" width="6.140625" style="316" customWidth="1"/>
    <col min="1969" max="1969" width="20.42578125" style="316" customWidth="1"/>
    <col min="1970" max="1970" width="13.42578125" style="316" bestFit="1" customWidth="1"/>
    <col min="1971" max="1971" width="16.85546875" style="316" customWidth="1"/>
    <col min="1972" max="1972" width="15.42578125" style="316" customWidth="1"/>
    <col min="1973" max="1973" width="11.85546875" style="316" customWidth="1"/>
    <col min="1974" max="1974" width="9.140625" style="316" customWidth="1"/>
    <col min="1975" max="1975" width="6.7109375" style="316" customWidth="1"/>
    <col min="1976" max="2213" width="9.140625" style="316"/>
    <col min="2214" max="2214" width="7.140625" style="316" customWidth="1"/>
    <col min="2215" max="2215" width="75.7109375" style="316" customWidth="1"/>
    <col min="2216" max="2216" width="18" style="316" customWidth="1"/>
    <col min="2217" max="2217" width="10.5703125" style="316" customWidth="1"/>
    <col min="2218" max="2220" width="9.140625" style="316"/>
    <col min="2221" max="2221" width="3" style="316" customWidth="1"/>
    <col min="2222" max="2222" width="71.5703125" style="316" customWidth="1"/>
    <col min="2223" max="2223" width="16" style="316" customWidth="1"/>
    <col min="2224" max="2224" width="6.140625" style="316" customWidth="1"/>
    <col min="2225" max="2225" width="20.42578125" style="316" customWidth="1"/>
    <col min="2226" max="2226" width="13.42578125" style="316" bestFit="1" customWidth="1"/>
    <col min="2227" max="2227" width="16.85546875" style="316" customWidth="1"/>
    <col min="2228" max="2228" width="15.42578125" style="316" customWidth="1"/>
    <col min="2229" max="2229" width="11.85546875" style="316" customWidth="1"/>
    <col min="2230" max="2230" width="9.140625" style="316" customWidth="1"/>
    <col min="2231" max="2231" width="6.7109375" style="316" customWidth="1"/>
    <col min="2232" max="2469" width="9.140625" style="316"/>
    <col min="2470" max="2470" width="7.140625" style="316" customWidth="1"/>
    <col min="2471" max="2471" width="75.7109375" style="316" customWidth="1"/>
    <col min="2472" max="2472" width="18" style="316" customWidth="1"/>
    <col min="2473" max="2473" width="10.5703125" style="316" customWidth="1"/>
    <col min="2474" max="2476" width="9.140625" style="316"/>
    <col min="2477" max="2477" width="3" style="316" customWidth="1"/>
    <col min="2478" max="2478" width="71.5703125" style="316" customWidth="1"/>
    <col min="2479" max="2479" width="16" style="316" customWidth="1"/>
    <col min="2480" max="2480" width="6.140625" style="316" customWidth="1"/>
    <col min="2481" max="2481" width="20.42578125" style="316" customWidth="1"/>
    <col min="2482" max="2482" width="13.42578125" style="316" bestFit="1" customWidth="1"/>
    <col min="2483" max="2483" width="16.85546875" style="316" customWidth="1"/>
    <col min="2484" max="2484" width="15.42578125" style="316" customWidth="1"/>
    <col min="2485" max="2485" width="11.85546875" style="316" customWidth="1"/>
    <col min="2486" max="2486" width="9.140625" style="316" customWidth="1"/>
    <col min="2487" max="2487" width="6.7109375" style="316" customWidth="1"/>
    <col min="2488" max="2725" width="9.140625" style="316"/>
    <col min="2726" max="2726" width="7.140625" style="316" customWidth="1"/>
    <col min="2727" max="2727" width="75.7109375" style="316" customWidth="1"/>
    <col min="2728" max="2728" width="18" style="316" customWidth="1"/>
    <col min="2729" max="2729" width="10.5703125" style="316" customWidth="1"/>
    <col min="2730" max="2732" width="9.140625" style="316"/>
    <col min="2733" max="2733" width="3" style="316" customWidth="1"/>
    <col min="2734" max="2734" width="71.5703125" style="316" customWidth="1"/>
    <col min="2735" max="2735" width="16" style="316" customWidth="1"/>
    <col min="2736" max="2736" width="6.140625" style="316" customWidth="1"/>
    <col min="2737" max="2737" width="20.42578125" style="316" customWidth="1"/>
    <col min="2738" max="2738" width="13.42578125" style="316" bestFit="1" customWidth="1"/>
    <col min="2739" max="2739" width="16.85546875" style="316" customWidth="1"/>
    <col min="2740" max="2740" width="15.42578125" style="316" customWidth="1"/>
    <col min="2741" max="2741" width="11.85546875" style="316" customWidth="1"/>
    <col min="2742" max="2742" width="9.140625" style="316" customWidth="1"/>
    <col min="2743" max="2743" width="6.7109375" style="316" customWidth="1"/>
    <col min="2744" max="2981" width="9.140625" style="316"/>
    <col min="2982" max="2982" width="7.140625" style="316" customWidth="1"/>
    <col min="2983" max="2983" width="75.7109375" style="316" customWidth="1"/>
    <col min="2984" max="2984" width="18" style="316" customWidth="1"/>
    <col min="2985" max="2985" width="10.5703125" style="316" customWidth="1"/>
    <col min="2986" max="2988" width="9.140625" style="316"/>
    <col min="2989" max="2989" width="3" style="316" customWidth="1"/>
    <col min="2990" max="2990" width="71.5703125" style="316" customWidth="1"/>
    <col min="2991" max="2991" width="16" style="316" customWidth="1"/>
    <col min="2992" max="2992" width="6.140625" style="316" customWidth="1"/>
    <col min="2993" max="2993" width="20.42578125" style="316" customWidth="1"/>
    <col min="2994" max="2994" width="13.42578125" style="316" bestFit="1" customWidth="1"/>
    <col min="2995" max="2995" width="16.85546875" style="316" customWidth="1"/>
    <col min="2996" max="2996" width="15.42578125" style="316" customWidth="1"/>
    <col min="2997" max="2997" width="11.85546875" style="316" customWidth="1"/>
    <col min="2998" max="2998" width="9.140625" style="316" customWidth="1"/>
    <col min="2999" max="2999" width="6.7109375" style="316" customWidth="1"/>
    <col min="3000" max="3237" width="9.140625" style="316"/>
    <col min="3238" max="3238" width="7.140625" style="316" customWidth="1"/>
    <col min="3239" max="3239" width="75.7109375" style="316" customWidth="1"/>
    <col min="3240" max="3240" width="18" style="316" customWidth="1"/>
    <col min="3241" max="3241" width="10.5703125" style="316" customWidth="1"/>
    <col min="3242" max="3244" width="9.140625" style="316"/>
    <col min="3245" max="3245" width="3" style="316" customWidth="1"/>
    <col min="3246" max="3246" width="71.5703125" style="316" customWidth="1"/>
    <col min="3247" max="3247" width="16" style="316" customWidth="1"/>
    <col min="3248" max="3248" width="6.140625" style="316" customWidth="1"/>
    <col min="3249" max="3249" width="20.42578125" style="316" customWidth="1"/>
    <col min="3250" max="3250" width="13.42578125" style="316" bestFit="1" customWidth="1"/>
    <col min="3251" max="3251" width="16.85546875" style="316" customWidth="1"/>
    <col min="3252" max="3252" width="15.42578125" style="316" customWidth="1"/>
    <col min="3253" max="3253" width="11.85546875" style="316" customWidth="1"/>
    <col min="3254" max="3254" width="9.140625" style="316" customWidth="1"/>
    <col min="3255" max="3255" width="6.7109375" style="316" customWidth="1"/>
    <col min="3256" max="3493" width="9.140625" style="316"/>
    <col min="3494" max="3494" width="7.140625" style="316" customWidth="1"/>
    <col min="3495" max="3495" width="75.7109375" style="316" customWidth="1"/>
    <col min="3496" max="3496" width="18" style="316" customWidth="1"/>
    <col min="3497" max="3497" width="10.5703125" style="316" customWidth="1"/>
    <col min="3498" max="3500" width="9.140625" style="316"/>
    <col min="3501" max="3501" width="3" style="316" customWidth="1"/>
    <col min="3502" max="3502" width="71.5703125" style="316" customWidth="1"/>
    <col min="3503" max="3503" width="16" style="316" customWidth="1"/>
    <col min="3504" max="3504" width="6.140625" style="316" customWidth="1"/>
    <col min="3505" max="3505" width="20.42578125" style="316" customWidth="1"/>
    <col min="3506" max="3506" width="13.42578125" style="316" bestFit="1" customWidth="1"/>
    <col min="3507" max="3507" width="16.85546875" style="316" customWidth="1"/>
    <col min="3508" max="3508" width="15.42578125" style="316" customWidth="1"/>
    <col min="3509" max="3509" width="11.85546875" style="316" customWidth="1"/>
    <col min="3510" max="3510" width="9.140625" style="316" customWidth="1"/>
    <col min="3511" max="3511" width="6.7109375" style="316" customWidth="1"/>
    <col min="3512" max="3749" width="9.140625" style="316"/>
    <col min="3750" max="3750" width="7.140625" style="316" customWidth="1"/>
    <col min="3751" max="3751" width="75.7109375" style="316" customWidth="1"/>
    <col min="3752" max="3752" width="18" style="316" customWidth="1"/>
    <col min="3753" max="3753" width="10.5703125" style="316" customWidth="1"/>
    <col min="3754" max="3756" width="9.140625" style="316"/>
    <col min="3757" max="3757" width="3" style="316" customWidth="1"/>
    <col min="3758" max="3758" width="71.5703125" style="316" customWidth="1"/>
    <col min="3759" max="3759" width="16" style="316" customWidth="1"/>
    <col min="3760" max="3760" width="6.140625" style="316" customWidth="1"/>
    <col min="3761" max="3761" width="20.42578125" style="316" customWidth="1"/>
    <col min="3762" max="3762" width="13.42578125" style="316" bestFit="1" customWidth="1"/>
    <col min="3763" max="3763" width="16.85546875" style="316" customWidth="1"/>
    <col min="3764" max="3764" width="15.42578125" style="316" customWidth="1"/>
    <col min="3765" max="3765" width="11.85546875" style="316" customWidth="1"/>
    <col min="3766" max="3766" width="9.140625" style="316" customWidth="1"/>
    <col min="3767" max="3767" width="6.7109375" style="316" customWidth="1"/>
    <col min="3768" max="4005" width="9.140625" style="316"/>
    <col min="4006" max="4006" width="7.140625" style="316" customWidth="1"/>
    <col min="4007" max="4007" width="75.7109375" style="316" customWidth="1"/>
    <col min="4008" max="4008" width="18" style="316" customWidth="1"/>
    <col min="4009" max="4009" width="10.5703125" style="316" customWidth="1"/>
    <col min="4010" max="4012" width="9.140625" style="316"/>
    <col min="4013" max="4013" width="3" style="316" customWidth="1"/>
    <col min="4014" max="4014" width="71.5703125" style="316" customWidth="1"/>
    <col min="4015" max="4015" width="16" style="316" customWidth="1"/>
    <col min="4016" max="4016" width="6.140625" style="316" customWidth="1"/>
    <col min="4017" max="4017" width="20.42578125" style="316" customWidth="1"/>
    <col min="4018" max="4018" width="13.42578125" style="316" bestFit="1" customWidth="1"/>
    <col min="4019" max="4019" width="16.85546875" style="316" customWidth="1"/>
    <col min="4020" max="4020" width="15.42578125" style="316" customWidth="1"/>
    <col min="4021" max="4021" width="11.85546875" style="316" customWidth="1"/>
    <col min="4022" max="4022" width="9.140625" style="316" customWidth="1"/>
    <col min="4023" max="4023" width="6.7109375" style="316" customWidth="1"/>
    <col min="4024" max="4261" width="9.140625" style="316"/>
    <col min="4262" max="4262" width="7.140625" style="316" customWidth="1"/>
    <col min="4263" max="4263" width="75.7109375" style="316" customWidth="1"/>
    <col min="4264" max="4264" width="18" style="316" customWidth="1"/>
    <col min="4265" max="4265" width="10.5703125" style="316" customWidth="1"/>
    <col min="4266" max="4268" width="9.140625" style="316"/>
    <col min="4269" max="4269" width="3" style="316" customWidth="1"/>
    <col min="4270" max="4270" width="71.5703125" style="316" customWidth="1"/>
    <col min="4271" max="4271" width="16" style="316" customWidth="1"/>
    <col min="4272" max="4272" width="6.140625" style="316" customWidth="1"/>
    <col min="4273" max="4273" width="20.42578125" style="316" customWidth="1"/>
    <col min="4274" max="4274" width="13.42578125" style="316" bestFit="1" customWidth="1"/>
    <col min="4275" max="4275" width="16.85546875" style="316" customWidth="1"/>
    <col min="4276" max="4276" width="15.42578125" style="316" customWidth="1"/>
    <col min="4277" max="4277" width="11.85546875" style="316" customWidth="1"/>
    <col min="4278" max="4278" width="9.140625" style="316" customWidth="1"/>
    <col min="4279" max="4279" width="6.7109375" style="316" customWidth="1"/>
    <col min="4280" max="4517" width="9.140625" style="316"/>
    <col min="4518" max="4518" width="7.140625" style="316" customWidth="1"/>
    <col min="4519" max="4519" width="75.7109375" style="316" customWidth="1"/>
    <col min="4520" max="4520" width="18" style="316" customWidth="1"/>
    <col min="4521" max="4521" width="10.5703125" style="316" customWidth="1"/>
    <col min="4522" max="4524" width="9.140625" style="316"/>
    <col min="4525" max="4525" width="3" style="316" customWidth="1"/>
    <col min="4526" max="4526" width="71.5703125" style="316" customWidth="1"/>
    <col min="4527" max="4527" width="16" style="316" customWidth="1"/>
    <col min="4528" max="4528" width="6.140625" style="316" customWidth="1"/>
    <col min="4529" max="4529" width="20.42578125" style="316" customWidth="1"/>
    <col min="4530" max="4530" width="13.42578125" style="316" bestFit="1" customWidth="1"/>
    <col min="4531" max="4531" width="16.85546875" style="316" customWidth="1"/>
    <col min="4532" max="4532" width="15.42578125" style="316" customWidth="1"/>
    <col min="4533" max="4533" width="11.85546875" style="316" customWidth="1"/>
    <col min="4534" max="4534" width="9.140625" style="316" customWidth="1"/>
    <col min="4535" max="4535" width="6.7109375" style="316" customWidth="1"/>
    <col min="4536" max="4773" width="9.140625" style="316"/>
    <col min="4774" max="4774" width="7.140625" style="316" customWidth="1"/>
    <col min="4775" max="4775" width="75.7109375" style="316" customWidth="1"/>
    <col min="4776" max="4776" width="18" style="316" customWidth="1"/>
    <col min="4777" max="4777" width="10.5703125" style="316" customWidth="1"/>
    <col min="4778" max="4780" width="9.140625" style="316"/>
    <col min="4781" max="4781" width="3" style="316" customWidth="1"/>
    <col min="4782" max="4782" width="71.5703125" style="316" customWidth="1"/>
    <col min="4783" max="4783" width="16" style="316" customWidth="1"/>
    <col min="4784" max="4784" width="6.140625" style="316" customWidth="1"/>
    <col min="4785" max="4785" width="20.42578125" style="316" customWidth="1"/>
    <col min="4786" max="4786" width="13.42578125" style="316" bestFit="1" customWidth="1"/>
    <col min="4787" max="4787" width="16.85546875" style="316" customWidth="1"/>
    <col min="4788" max="4788" width="15.42578125" style="316" customWidth="1"/>
    <col min="4789" max="4789" width="11.85546875" style="316" customWidth="1"/>
    <col min="4790" max="4790" width="9.140625" style="316" customWidth="1"/>
    <col min="4791" max="4791" width="6.7109375" style="316" customWidth="1"/>
    <col min="4792" max="5029" width="9.140625" style="316"/>
    <col min="5030" max="5030" width="7.140625" style="316" customWidth="1"/>
    <col min="5031" max="5031" width="75.7109375" style="316" customWidth="1"/>
    <col min="5032" max="5032" width="18" style="316" customWidth="1"/>
    <col min="5033" max="5033" width="10.5703125" style="316" customWidth="1"/>
    <col min="5034" max="5036" width="9.140625" style="316"/>
    <col min="5037" max="5037" width="3" style="316" customWidth="1"/>
    <col min="5038" max="5038" width="71.5703125" style="316" customWidth="1"/>
    <col min="5039" max="5039" width="16" style="316" customWidth="1"/>
    <col min="5040" max="5040" width="6.140625" style="316" customWidth="1"/>
    <col min="5041" max="5041" width="20.42578125" style="316" customWidth="1"/>
    <col min="5042" max="5042" width="13.42578125" style="316" bestFit="1" customWidth="1"/>
    <col min="5043" max="5043" width="16.85546875" style="316" customWidth="1"/>
    <col min="5044" max="5044" width="15.42578125" style="316" customWidth="1"/>
    <col min="5045" max="5045" width="11.85546875" style="316" customWidth="1"/>
    <col min="5046" max="5046" width="9.140625" style="316" customWidth="1"/>
    <col min="5047" max="5047" width="6.7109375" style="316" customWidth="1"/>
    <col min="5048" max="5285" width="9.140625" style="316"/>
    <col min="5286" max="5286" width="7.140625" style="316" customWidth="1"/>
    <col min="5287" max="5287" width="75.7109375" style="316" customWidth="1"/>
    <col min="5288" max="5288" width="18" style="316" customWidth="1"/>
    <col min="5289" max="5289" width="10.5703125" style="316" customWidth="1"/>
    <col min="5290" max="5292" width="9.140625" style="316"/>
    <col min="5293" max="5293" width="3" style="316" customWidth="1"/>
    <col min="5294" max="5294" width="71.5703125" style="316" customWidth="1"/>
    <col min="5295" max="5295" width="16" style="316" customWidth="1"/>
    <col min="5296" max="5296" width="6.140625" style="316" customWidth="1"/>
    <col min="5297" max="5297" width="20.42578125" style="316" customWidth="1"/>
    <col min="5298" max="5298" width="13.42578125" style="316" bestFit="1" customWidth="1"/>
    <col min="5299" max="5299" width="16.85546875" style="316" customWidth="1"/>
    <col min="5300" max="5300" width="15.42578125" style="316" customWidth="1"/>
    <col min="5301" max="5301" width="11.85546875" style="316" customWidth="1"/>
    <col min="5302" max="5302" width="9.140625" style="316" customWidth="1"/>
    <col min="5303" max="5303" width="6.7109375" style="316" customWidth="1"/>
    <col min="5304" max="5541" width="9.140625" style="316"/>
    <col min="5542" max="5542" width="7.140625" style="316" customWidth="1"/>
    <col min="5543" max="5543" width="75.7109375" style="316" customWidth="1"/>
    <col min="5544" max="5544" width="18" style="316" customWidth="1"/>
    <col min="5545" max="5545" width="10.5703125" style="316" customWidth="1"/>
    <col min="5546" max="5548" width="9.140625" style="316"/>
    <col min="5549" max="5549" width="3" style="316" customWidth="1"/>
    <col min="5550" max="5550" width="71.5703125" style="316" customWidth="1"/>
    <col min="5551" max="5551" width="16" style="316" customWidth="1"/>
    <col min="5552" max="5552" width="6.140625" style="316" customWidth="1"/>
    <col min="5553" max="5553" width="20.42578125" style="316" customWidth="1"/>
    <col min="5554" max="5554" width="13.42578125" style="316" bestFit="1" customWidth="1"/>
    <col min="5555" max="5555" width="16.85546875" style="316" customWidth="1"/>
    <col min="5556" max="5556" width="15.42578125" style="316" customWidth="1"/>
    <col min="5557" max="5557" width="11.85546875" style="316" customWidth="1"/>
    <col min="5558" max="5558" width="9.140625" style="316" customWidth="1"/>
    <col min="5559" max="5559" width="6.7109375" style="316" customWidth="1"/>
    <col min="5560" max="5797" width="9.140625" style="316"/>
    <col min="5798" max="5798" width="7.140625" style="316" customWidth="1"/>
    <col min="5799" max="5799" width="75.7109375" style="316" customWidth="1"/>
    <col min="5800" max="5800" width="18" style="316" customWidth="1"/>
    <col min="5801" max="5801" width="10.5703125" style="316" customWidth="1"/>
    <col min="5802" max="5804" width="9.140625" style="316"/>
    <col min="5805" max="5805" width="3" style="316" customWidth="1"/>
    <col min="5806" max="5806" width="71.5703125" style="316" customWidth="1"/>
    <col min="5807" max="5807" width="16" style="316" customWidth="1"/>
    <col min="5808" max="5808" width="6.140625" style="316" customWidth="1"/>
    <col min="5809" max="5809" width="20.42578125" style="316" customWidth="1"/>
    <col min="5810" max="5810" width="13.42578125" style="316" bestFit="1" customWidth="1"/>
    <col min="5811" max="5811" width="16.85546875" style="316" customWidth="1"/>
    <col min="5812" max="5812" width="15.42578125" style="316" customWidth="1"/>
    <col min="5813" max="5813" width="11.85546875" style="316" customWidth="1"/>
    <col min="5814" max="5814" width="9.140625" style="316" customWidth="1"/>
    <col min="5815" max="5815" width="6.7109375" style="316" customWidth="1"/>
    <col min="5816" max="6053" width="9.140625" style="316"/>
    <col min="6054" max="6054" width="7.140625" style="316" customWidth="1"/>
    <col min="6055" max="6055" width="75.7109375" style="316" customWidth="1"/>
    <col min="6056" max="6056" width="18" style="316" customWidth="1"/>
    <col min="6057" max="6057" width="10.5703125" style="316" customWidth="1"/>
    <col min="6058" max="6060" width="9.140625" style="316"/>
    <col min="6061" max="6061" width="3" style="316" customWidth="1"/>
    <col min="6062" max="6062" width="71.5703125" style="316" customWidth="1"/>
    <col min="6063" max="6063" width="16" style="316" customWidth="1"/>
    <col min="6064" max="6064" width="6.140625" style="316" customWidth="1"/>
    <col min="6065" max="6065" width="20.42578125" style="316" customWidth="1"/>
    <col min="6066" max="6066" width="13.42578125" style="316" bestFit="1" customWidth="1"/>
    <col min="6067" max="6067" width="16.85546875" style="316" customWidth="1"/>
    <col min="6068" max="6068" width="15.42578125" style="316" customWidth="1"/>
    <col min="6069" max="6069" width="11.85546875" style="316" customWidth="1"/>
    <col min="6070" max="6070" width="9.140625" style="316" customWidth="1"/>
    <col min="6071" max="6071" width="6.7109375" style="316" customWidth="1"/>
    <col min="6072" max="6309" width="9.140625" style="316"/>
    <col min="6310" max="6310" width="7.140625" style="316" customWidth="1"/>
    <col min="6311" max="6311" width="75.7109375" style="316" customWidth="1"/>
    <col min="6312" max="6312" width="18" style="316" customWidth="1"/>
    <col min="6313" max="6313" width="10.5703125" style="316" customWidth="1"/>
    <col min="6314" max="6316" width="9.140625" style="316"/>
    <col min="6317" max="6317" width="3" style="316" customWidth="1"/>
    <col min="6318" max="6318" width="71.5703125" style="316" customWidth="1"/>
    <col min="6319" max="6319" width="16" style="316" customWidth="1"/>
    <col min="6320" max="6320" width="6.140625" style="316" customWidth="1"/>
    <col min="6321" max="6321" width="20.42578125" style="316" customWidth="1"/>
    <col min="6322" max="6322" width="13.42578125" style="316" bestFit="1" customWidth="1"/>
    <col min="6323" max="6323" width="16.85546875" style="316" customWidth="1"/>
    <col min="6324" max="6324" width="15.42578125" style="316" customWidth="1"/>
    <col min="6325" max="6325" width="11.85546875" style="316" customWidth="1"/>
    <col min="6326" max="6326" width="9.140625" style="316" customWidth="1"/>
    <col min="6327" max="6327" width="6.7109375" style="316" customWidth="1"/>
    <col min="6328" max="6565" width="9.140625" style="316"/>
    <col min="6566" max="6566" width="7.140625" style="316" customWidth="1"/>
    <col min="6567" max="6567" width="75.7109375" style="316" customWidth="1"/>
    <col min="6568" max="6568" width="18" style="316" customWidth="1"/>
    <col min="6569" max="6569" width="10.5703125" style="316" customWidth="1"/>
    <col min="6570" max="6572" width="9.140625" style="316"/>
    <col min="6573" max="6573" width="3" style="316" customWidth="1"/>
    <col min="6574" max="6574" width="71.5703125" style="316" customWidth="1"/>
    <col min="6575" max="6575" width="16" style="316" customWidth="1"/>
    <col min="6576" max="6576" width="6.140625" style="316" customWidth="1"/>
    <col min="6577" max="6577" width="20.42578125" style="316" customWidth="1"/>
    <col min="6578" max="6578" width="13.42578125" style="316" bestFit="1" customWidth="1"/>
    <col min="6579" max="6579" width="16.85546875" style="316" customWidth="1"/>
    <col min="6580" max="6580" width="15.42578125" style="316" customWidth="1"/>
    <col min="6581" max="6581" width="11.85546875" style="316" customWidth="1"/>
    <col min="6582" max="6582" width="9.140625" style="316" customWidth="1"/>
    <col min="6583" max="6583" width="6.7109375" style="316" customWidth="1"/>
    <col min="6584" max="6821" width="9.140625" style="316"/>
    <col min="6822" max="6822" width="7.140625" style="316" customWidth="1"/>
    <col min="6823" max="6823" width="75.7109375" style="316" customWidth="1"/>
    <col min="6824" max="6824" width="18" style="316" customWidth="1"/>
    <col min="6825" max="6825" width="10.5703125" style="316" customWidth="1"/>
    <col min="6826" max="6828" width="9.140625" style="316"/>
    <col min="6829" max="6829" width="3" style="316" customWidth="1"/>
    <col min="6830" max="6830" width="71.5703125" style="316" customWidth="1"/>
    <col min="6831" max="6831" width="16" style="316" customWidth="1"/>
    <col min="6832" max="6832" width="6.140625" style="316" customWidth="1"/>
    <col min="6833" max="6833" width="20.42578125" style="316" customWidth="1"/>
    <col min="6834" max="6834" width="13.42578125" style="316" bestFit="1" customWidth="1"/>
    <col min="6835" max="6835" width="16.85546875" style="316" customWidth="1"/>
    <col min="6836" max="6836" width="15.42578125" style="316" customWidth="1"/>
    <col min="6837" max="6837" width="11.85546875" style="316" customWidth="1"/>
    <col min="6838" max="6838" width="9.140625" style="316" customWidth="1"/>
    <col min="6839" max="6839" width="6.7109375" style="316" customWidth="1"/>
    <col min="6840" max="7077" width="9.140625" style="316"/>
    <col min="7078" max="7078" width="7.140625" style="316" customWidth="1"/>
    <col min="7079" max="7079" width="75.7109375" style="316" customWidth="1"/>
    <col min="7080" max="7080" width="18" style="316" customWidth="1"/>
    <col min="7081" max="7081" width="10.5703125" style="316" customWidth="1"/>
    <col min="7082" max="7084" width="9.140625" style="316"/>
    <col min="7085" max="7085" width="3" style="316" customWidth="1"/>
    <col min="7086" max="7086" width="71.5703125" style="316" customWidth="1"/>
    <col min="7087" max="7087" width="16" style="316" customWidth="1"/>
    <col min="7088" max="7088" width="6.140625" style="316" customWidth="1"/>
    <col min="7089" max="7089" width="20.42578125" style="316" customWidth="1"/>
    <col min="7090" max="7090" width="13.42578125" style="316" bestFit="1" customWidth="1"/>
    <col min="7091" max="7091" width="16.85546875" style="316" customWidth="1"/>
    <col min="7092" max="7092" width="15.42578125" style="316" customWidth="1"/>
    <col min="7093" max="7093" width="11.85546875" style="316" customWidth="1"/>
    <col min="7094" max="7094" width="9.140625" style="316" customWidth="1"/>
    <col min="7095" max="7095" width="6.7109375" style="316" customWidth="1"/>
    <col min="7096" max="7333" width="9.140625" style="316"/>
    <col min="7334" max="7334" width="7.140625" style="316" customWidth="1"/>
    <col min="7335" max="7335" width="75.7109375" style="316" customWidth="1"/>
    <col min="7336" max="7336" width="18" style="316" customWidth="1"/>
    <col min="7337" max="7337" width="10.5703125" style="316" customWidth="1"/>
    <col min="7338" max="7340" width="9.140625" style="316"/>
    <col min="7341" max="7341" width="3" style="316" customWidth="1"/>
    <col min="7342" max="7342" width="71.5703125" style="316" customWidth="1"/>
    <col min="7343" max="7343" width="16" style="316" customWidth="1"/>
    <col min="7344" max="7344" width="6.140625" style="316" customWidth="1"/>
    <col min="7345" max="7345" width="20.42578125" style="316" customWidth="1"/>
    <col min="7346" max="7346" width="13.42578125" style="316" bestFit="1" customWidth="1"/>
    <col min="7347" max="7347" width="16.85546875" style="316" customWidth="1"/>
    <col min="7348" max="7348" width="15.42578125" style="316" customWidth="1"/>
    <col min="7349" max="7349" width="11.85546875" style="316" customWidth="1"/>
    <col min="7350" max="7350" width="9.140625" style="316" customWidth="1"/>
    <col min="7351" max="7351" width="6.7109375" style="316" customWidth="1"/>
    <col min="7352" max="7589" width="9.140625" style="316"/>
    <col min="7590" max="7590" width="7.140625" style="316" customWidth="1"/>
    <col min="7591" max="7591" width="75.7109375" style="316" customWidth="1"/>
    <col min="7592" max="7592" width="18" style="316" customWidth="1"/>
    <col min="7593" max="7593" width="10.5703125" style="316" customWidth="1"/>
    <col min="7594" max="7596" width="9.140625" style="316"/>
    <col min="7597" max="7597" width="3" style="316" customWidth="1"/>
    <col min="7598" max="7598" width="71.5703125" style="316" customWidth="1"/>
    <col min="7599" max="7599" width="16" style="316" customWidth="1"/>
    <col min="7600" max="7600" width="6.140625" style="316" customWidth="1"/>
    <col min="7601" max="7601" width="20.42578125" style="316" customWidth="1"/>
    <col min="7602" max="7602" width="13.42578125" style="316" bestFit="1" customWidth="1"/>
    <col min="7603" max="7603" width="16.85546875" style="316" customWidth="1"/>
    <col min="7604" max="7604" width="15.42578125" style="316" customWidth="1"/>
    <col min="7605" max="7605" width="11.85546875" style="316" customWidth="1"/>
    <col min="7606" max="7606" width="9.140625" style="316" customWidth="1"/>
    <col min="7607" max="7607" width="6.7109375" style="316" customWidth="1"/>
    <col min="7608" max="7845" width="9.140625" style="316"/>
    <col min="7846" max="7846" width="7.140625" style="316" customWidth="1"/>
    <col min="7847" max="7847" width="75.7109375" style="316" customWidth="1"/>
    <col min="7848" max="7848" width="18" style="316" customWidth="1"/>
    <col min="7849" max="7849" width="10.5703125" style="316" customWidth="1"/>
    <col min="7850" max="7852" width="9.140625" style="316"/>
    <col min="7853" max="7853" width="3" style="316" customWidth="1"/>
    <col min="7854" max="7854" width="71.5703125" style="316" customWidth="1"/>
    <col min="7855" max="7855" width="16" style="316" customWidth="1"/>
    <col min="7856" max="7856" width="6.140625" style="316" customWidth="1"/>
    <col min="7857" max="7857" width="20.42578125" style="316" customWidth="1"/>
    <col min="7858" max="7858" width="13.42578125" style="316" bestFit="1" customWidth="1"/>
    <col min="7859" max="7859" width="16.85546875" style="316" customWidth="1"/>
    <col min="7860" max="7860" width="15.42578125" style="316" customWidth="1"/>
    <col min="7861" max="7861" width="11.85546875" style="316" customWidth="1"/>
    <col min="7862" max="7862" width="9.140625" style="316" customWidth="1"/>
    <col min="7863" max="7863" width="6.7109375" style="316" customWidth="1"/>
    <col min="7864" max="8101" width="9.140625" style="316"/>
    <col min="8102" max="8102" width="7.140625" style="316" customWidth="1"/>
    <col min="8103" max="8103" width="75.7109375" style="316" customWidth="1"/>
    <col min="8104" max="8104" width="18" style="316" customWidth="1"/>
    <col min="8105" max="8105" width="10.5703125" style="316" customWidth="1"/>
    <col min="8106" max="8108" width="9.140625" style="316"/>
    <col min="8109" max="8109" width="3" style="316" customWidth="1"/>
    <col min="8110" max="8110" width="71.5703125" style="316" customWidth="1"/>
    <col min="8111" max="8111" width="16" style="316" customWidth="1"/>
    <col min="8112" max="8112" width="6.140625" style="316" customWidth="1"/>
    <col min="8113" max="8113" width="20.42578125" style="316" customWidth="1"/>
    <col min="8114" max="8114" width="13.42578125" style="316" bestFit="1" customWidth="1"/>
    <col min="8115" max="8115" width="16.85546875" style="316" customWidth="1"/>
    <col min="8116" max="8116" width="15.42578125" style="316" customWidth="1"/>
    <col min="8117" max="8117" width="11.85546875" style="316" customWidth="1"/>
    <col min="8118" max="8118" width="9.140625" style="316" customWidth="1"/>
    <col min="8119" max="8119" width="6.7109375" style="316" customWidth="1"/>
    <col min="8120" max="8357" width="9.140625" style="316"/>
    <col min="8358" max="8358" width="7.140625" style="316" customWidth="1"/>
    <col min="8359" max="8359" width="75.7109375" style="316" customWidth="1"/>
    <col min="8360" max="8360" width="18" style="316" customWidth="1"/>
    <col min="8361" max="8361" width="10.5703125" style="316" customWidth="1"/>
    <col min="8362" max="8364" width="9.140625" style="316"/>
    <col min="8365" max="8365" width="3" style="316" customWidth="1"/>
    <col min="8366" max="8366" width="71.5703125" style="316" customWidth="1"/>
    <col min="8367" max="8367" width="16" style="316" customWidth="1"/>
    <col min="8368" max="8368" width="6.140625" style="316" customWidth="1"/>
    <col min="8369" max="8369" width="20.42578125" style="316" customWidth="1"/>
    <col min="8370" max="8370" width="13.42578125" style="316" bestFit="1" customWidth="1"/>
    <col min="8371" max="8371" width="16.85546875" style="316" customWidth="1"/>
    <col min="8372" max="8372" width="15.42578125" style="316" customWidth="1"/>
    <col min="8373" max="8373" width="11.85546875" style="316" customWidth="1"/>
    <col min="8374" max="8374" width="9.140625" style="316" customWidth="1"/>
    <col min="8375" max="8375" width="6.7109375" style="316" customWidth="1"/>
    <col min="8376" max="8613" width="9.140625" style="316"/>
    <col min="8614" max="8614" width="7.140625" style="316" customWidth="1"/>
    <col min="8615" max="8615" width="75.7109375" style="316" customWidth="1"/>
    <col min="8616" max="8616" width="18" style="316" customWidth="1"/>
    <col min="8617" max="8617" width="10.5703125" style="316" customWidth="1"/>
    <col min="8618" max="8620" width="9.140625" style="316"/>
    <col min="8621" max="8621" width="3" style="316" customWidth="1"/>
    <col min="8622" max="8622" width="71.5703125" style="316" customWidth="1"/>
    <col min="8623" max="8623" width="16" style="316" customWidth="1"/>
    <col min="8624" max="8624" width="6.140625" style="316" customWidth="1"/>
    <col min="8625" max="8625" width="20.42578125" style="316" customWidth="1"/>
    <col min="8626" max="8626" width="13.42578125" style="316" bestFit="1" customWidth="1"/>
    <col min="8627" max="8627" width="16.85546875" style="316" customWidth="1"/>
    <col min="8628" max="8628" width="15.42578125" style="316" customWidth="1"/>
    <col min="8629" max="8629" width="11.85546875" style="316" customWidth="1"/>
    <col min="8630" max="8630" width="9.140625" style="316" customWidth="1"/>
    <col min="8631" max="8631" width="6.7109375" style="316" customWidth="1"/>
    <col min="8632" max="8869" width="9.140625" style="316"/>
    <col min="8870" max="8870" width="7.140625" style="316" customWidth="1"/>
    <col min="8871" max="8871" width="75.7109375" style="316" customWidth="1"/>
    <col min="8872" max="8872" width="18" style="316" customWidth="1"/>
    <col min="8873" max="8873" width="10.5703125" style="316" customWidth="1"/>
    <col min="8874" max="8876" width="9.140625" style="316"/>
    <col min="8877" max="8877" width="3" style="316" customWidth="1"/>
    <col min="8878" max="8878" width="71.5703125" style="316" customWidth="1"/>
    <col min="8879" max="8879" width="16" style="316" customWidth="1"/>
    <col min="8880" max="8880" width="6.140625" style="316" customWidth="1"/>
    <col min="8881" max="8881" width="20.42578125" style="316" customWidth="1"/>
    <col min="8882" max="8882" width="13.42578125" style="316" bestFit="1" customWidth="1"/>
    <col min="8883" max="8883" width="16.85546875" style="316" customWidth="1"/>
    <col min="8884" max="8884" width="15.42578125" style="316" customWidth="1"/>
    <col min="8885" max="8885" width="11.85546875" style="316" customWidth="1"/>
    <col min="8886" max="8886" width="9.140625" style="316" customWidth="1"/>
    <col min="8887" max="8887" width="6.7109375" style="316" customWidth="1"/>
    <col min="8888" max="9125" width="9.140625" style="316"/>
    <col min="9126" max="9126" width="7.140625" style="316" customWidth="1"/>
    <col min="9127" max="9127" width="75.7109375" style="316" customWidth="1"/>
    <col min="9128" max="9128" width="18" style="316" customWidth="1"/>
    <col min="9129" max="9129" width="10.5703125" style="316" customWidth="1"/>
    <col min="9130" max="9132" width="9.140625" style="316"/>
    <col min="9133" max="9133" width="3" style="316" customWidth="1"/>
    <col min="9134" max="9134" width="71.5703125" style="316" customWidth="1"/>
    <col min="9135" max="9135" width="16" style="316" customWidth="1"/>
    <col min="9136" max="9136" width="6.140625" style="316" customWidth="1"/>
    <col min="9137" max="9137" width="20.42578125" style="316" customWidth="1"/>
    <col min="9138" max="9138" width="13.42578125" style="316" bestFit="1" customWidth="1"/>
    <col min="9139" max="9139" width="16.85546875" style="316" customWidth="1"/>
    <col min="9140" max="9140" width="15.42578125" style="316" customWidth="1"/>
    <col min="9141" max="9141" width="11.85546875" style="316" customWidth="1"/>
    <col min="9142" max="9142" width="9.140625" style="316" customWidth="1"/>
    <col min="9143" max="9143" width="6.7109375" style="316" customWidth="1"/>
    <col min="9144" max="9381" width="9.140625" style="316"/>
    <col min="9382" max="9382" width="7.140625" style="316" customWidth="1"/>
    <col min="9383" max="9383" width="75.7109375" style="316" customWidth="1"/>
    <col min="9384" max="9384" width="18" style="316" customWidth="1"/>
    <col min="9385" max="9385" width="10.5703125" style="316" customWidth="1"/>
    <col min="9386" max="9388" width="9.140625" style="316"/>
    <col min="9389" max="9389" width="3" style="316" customWidth="1"/>
    <col min="9390" max="9390" width="71.5703125" style="316" customWidth="1"/>
    <col min="9391" max="9391" width="16" style="316" customWidth="1"/>
    <col min="9392" max="9392" width="6.140625" style="316" customWidth="1"/>
    <col min="9393" max="9393" width="20.42578125" style="316" customWidth="1"/>
    <col min="9394" max="9394" width="13.42578125" style="316" bestFit="1" customWidth="1"/>
    <col min="9395" max="9395" width="16.85546875" style="316" customWidth="1"/>
    <col min="9396" max="9396" width="15.42578125" style="316" customWidth="1"/>
    <col min="9397" max="9397" width="11.85546875" style="316" customWidth="1"/>
    <col min="9398" max="9398" width="9.140625" style="316" customWidth="1"/>
    <col min="9399" max="9399" width="6.7109375" style="316" customWidth="1"/>
    <col min="9400" max="9637" width="9.140625" style="316"/>
    <col min="9638" max="9638" width="7.140625" style="316" customWidth="1"/>
    <col min="9639" max="9639" width="75.7109375" style="316" customWidth="1"/>
    <col min="9640" max="9640" width="18" style="316" customWidth="1"/>
    <col min="9641" max="9641" width="10.5703125" style="316" customWidth="1"/>
    <col min="9642" max="9644" width="9.140625" style="316"/>
    <col min="9645" max="9645" width="3" style="316" customWidth="1"/>
    <col min="9646" max="9646" width="71.5703125" style="316" customWidth="1"/>
    <col min="9647" max="9647" width="16" style="316" customWidth="1"/>
    <col min="9648" max="9648" width="6.140625" style="316" customWidth="1"/>
    <col min="9649" max="9649" width="20.42578125" style="316" customWidth="1"/>
    <col min="9650" max="9650" width="13.42578125" style="316" bestFit="1" customWidth="1"/>
    <col min="9651" max="9651" width="16.85546875" style="316" customWidth="1"/>
    <col min="9652" max="9652" width="15.42578125" style="316" customWidth="1"/>
    <col min="9653" max="9653" width="11.85546875" style="316" customWidth="1"/>
    <col min="9654" max="9654" width="9.140625" style="316" customWidth="1"/>
    <col min="9655" max="9655" width="6.7109375" style="316" customWidth="1"/>
    <col min="9656" max="9893" width="9.140625" style="316"/>
    <col min="9894" max="9894" width="7.140625" style="316" customWidth="1"/>
    <col min="9895" max="9895" width="75.7109375" style="316" customWidth="1"/>
    <col min="9896" max="9896" width="18" style="316" customWidth="1"/>
    <col min="9897" max="9897" width="10.5703125" style="316" customWidth="1"/>
    <col min="9898" max="9900" width="9.140625" style="316"/>
    <col min="9901" max="9901" width="3" style="316" customWidth="1"/>
    <col min="9902" max="9902" width="71.5703125" style="316" customWidth="1"/>
    <col min="9903" max="9903" width="16" style="316" customWidth="1"/>
    <col min="9904" max="9904" width="6.140625" style="316" customWidth="1"/>
    <col min="9905" max="9905" width="20.42578125" style="316" customWidth="1"/>
    <col min="9906" max="9906" width="13.42578125" style="316" bestFit="1" customWidth="1"/>
    <col min="9907" max="9907" width="16.85546875" style="316" customWidth="1"/>
    <col min="9908" max="9908" width="15.42578125" style="316" customWidth="1"/>
    <col min="9909" max="9909" width="11.85546875" style="316" customWidth="1"/>
    <col min="9910" max="9910" width="9.140625" style="316" customWidth="1"/>
    <col min="9911" max="9911" width="6.7109375" style="316" customWidth="1"/>
    <col min="9912" max="10149" width="9.140625" style="316"/>
    <col min="10150" max="10150" width="7.140625" style="316" customWidth="1"/>
    <col min="10151" max="10151" width="75.7109375" style="316" customWidth="1"/>
    <col min="10152" max="10152" width="18" style="316" customWidth="1"/>
    <col min="10153" max="10153" width="10.5703125" style="316" customWidth="1"/>
    <col min="10154" max="10156" width="9.140625" style="316"/>
    <col min="10157" max="10157" width="3" style="316" customWidth="1"/>
    <col min="10158" max="10158" width="71.5703125" style="316" customWidth="1"/>
    <col min="10159" max="10159" width="16" style="316" customWidth="1"/>
    <col min="10160" max="10160" width="6.140625" style="316" customWidth="1"/>
    <col min="10161" max="10161" width="20.42578125" style="316" customWidth="1"/>
    <col min="10162" max="10162" width="13.42578125" style="316" bestFit="1" customWidth="1"/>
    <col min="10163" max="10163" width="16.85546875" style="316" customWidth="1"/>
    <col min="10164" max="10164" width="15.42578125" style="316" customWidth="1"/>
    <col min="10165" max="10165" width="11.85546875" style="316" customWidth="1"/>
    <col min="10166" max="10166" width="9.140625" style="316" customWidth="1"/>
    <col min="10167" max="10167" width="6.7109375" style="316" customWidth="1"/>
    <col min="10168" max="10405" width="9.140625" style="316"/>
    <col min="10406" max="10406" width="7.140625" style="316" customWidth="1"/>
    <col min="10407" max="10407" width="75.7109375" style="316" customWidth="1"/>
    <col min="10408" max="10408" width="18" style="316" customWidth="1"/>
    <col min="10409" max="10409" width="10.5703125" style="316" customWidth="1"/>
    <col min="10410" max="10412" width="9.140625" style="316"/>
    <col min="10413" max="10413" width="3" style="316" customWidth="1"/>
    <col min="10414" max="10414" width="71.5703125" style="316" customWidth="1"/>
    <col min="10415" max="10415" width="16" style="316" customWidth="1"/>
    <col min="10416" max="10416" width="6.140625" style="316" customWidth="1"/>
    <col min="10417" max="10417" width="20.42578125" style="316" customWidth="1"/>
    <col min="10418" max="10418" width="13.42578125" style="316" bestFit="1" customWidth="1"/>
    <col min="10419" max="10419" width="16.85546875" style="316" customWidth="1"/>
    <col min="10420" max="10420" width="15.42578125" style="316" customWidth="1"/>
    <col min="10421" max="10421" width="11.85546875" style="316" customWidth="1"/>
    <col min="10422" max="10422" width="9.140625" style="316" customWidth="1"/>
    <col min="10423" max="10423" width="6.7109375" style="316" customWidth="1"/>
    <col min="10424" max="10661" width="9.140625" style="316"/>
    <col min="10662" max="10662" width="7.140625" style="316" customWidth="1"/>
    <col min="10663" max="10663" width="75.7109375" style="316" customWidth="1"/>
    <col min="10664" max="10664" width="18" style="316" customWidth="1"/>
    <col min="10665" max="10665" width="10.5703125" style="316" customWidth="1"/>
    <col min="10666" max="10668" width="9.140625" style="316"/>
    <col min="10669" max="10669" width="3" style="316" customWidth="1"/>
    <col min="10670" max="10670" width="71.5703125" style="316" customWidth="1"/>
    <col min="10671" max="10671" width="16" style="316" customWidth="1"/>
    <col min="10672" max="10672" width="6.140625" style="316" customWidth="1"/>
    <col min="10673" max="10673" width="20.42578125" style="316" customWidth="1"/>
    <col min="10674" max="10674" width="13.42578125" style="316" bestFit="1" customWidth="1"/>
    <col min="10675" max="10675" width="16.85546875" style="316" customWidth="1"/>
    <col min="10676" max="10676" width="15.42578125" style="316" customWidth="1"/>
    <col min="10677" max="10677" width="11.85546875" style="316" customWidth="1"/>
    <col min="10678" max="10678" width="9.140625" style="316" customWidth="1"/>
    <col min="10679" max="10679" width="6.7109375" style="316" customWidth="1"/>
    <col min="10680" max="10917" width="9.140625" style="316"/>
    <col min="10918" max="10918" width="7.140625" style="316" customWidth="1"/>
    <col min="10919" max="10919" width="75.7109375" style="316" customWidth="1"/>
    <col min="10920" max="10920" width="18" style="316" customWidth="1"/>
    <col min="10921" max="10921" width="10.5703125" style="316" customWidth="1"/>
    <col min="10922" max="10924" width="9.140625" style="316"/>
    <col min="10925" max="10925" width="3" style="316" customWidth="1"/>
    <col min="10926" max="10926" width="71.5703125" style="316" customWidth="1"/>
    <col min="10927" max="10927" width="16" style="316" customWidth="1"/>
    <col min="10928" max="10928" width="6.140625" style="316" customWidth="1"/>
    <col min="10929" max="10929" width="20.42578125" style="316" customWidth="1"/>
    <col min="10930" max="10930" width="13.42578125" style="316" bestFit="1" customWidth="1"/>
    <col min="10931" max="10931" width="16.85546875" style="316" customWidth="1"/>
    <col min="10932" max="10932" width="15.42578125" style="316" customWidth="1"/>
    <col min="10933" max="10933" width="11.85546875" style="316" customWidth="1"/>
    <col min="10934" max="10934" width="9.140625" style="316" customWidth="1"/>
    <col min="10935" max="10935" width="6.7109375" style="316" customWidth="1"/>
    <col min="10936" max="11173" width="9.140625" style="316"/>
    <col min="11174" max="11174" width="7.140625" style="316" customWidth="1"/>
    <col min="11175" max="11175" width="75.7109375" style="316" customWidth="1"/>
    <col min="11176" max="11176" width="18" style="316" customWidth="1"/>
    <col min="11177" max="11177" width="10.5703125" style="316" customWidth="1"/>
    <col min="11178" max="11180" width="9.140625" style="316"/>
    <col min="11181" max="11181" width="3" style="316" customWidth="1"/>
    <col min="11182" max="11182" width="71.5703125" style="316" customWidth="1"/>
    <col min="11183" max="11183" width="16" style="316" customWidth="1"/>
    <col min="11184" max="11184" width="6.140625" style="316" customWidth="1"/>
    <col min="11185" max="11185" width="20.42578125" style="316" customWidth="1"/>
    <col min="11186" max="11186" width="13.42578125" style="316" bestFit="1" customWidth="1"/>
    <col min="11187" max="11187" width="16.85546875" style="316" customWidth="1"/>
    <col min="11188" max="11188" width="15.42578125" style="316" customWidth="1"/>
    <col min="11189" max="11189" width="11.85546875" style="316" customWidth="1"/>
    <col min="11190" max="11190" width="9.140625" style="316" customWidth="1"/>
    <col min="11191" max="11191" width="6.7109375" style="316" customWidth="1"/>
    <col min="11192" max="11429" width="9.140625" style="316"/>
    <col min="11430" max="11430" width="7.140625" style="316" customWidth="1"/>
    <col min="11431" max="11431" width="75.7109375" style="316" customWidth="1"/>
    <col min="11432" max="11432" width="18" style="316" customWidth="1"/>
    <col min="11433" max="11433" width="10.5703125" style="316" customWidth="1"/>
    <col min="11434" max="11436" width="9.140625" style="316"/>
    <col min="11437" max="11437" width="3" style="316" customWidth="1"/>
    <col min="11438" max="11438" width="71.5703125" style="316" customWidth="1"/>
    <col min="11439" max="11439" width="16" style="316" customWidth="1"/>
    <col min="11440" max="11440" width="6.140625" style="316" customWidth="1"/>
    <col min="11441" max="11441" width="20.42578125" style="316" customWidth="1"/>
    <col min="11442" max="11442" width="13.42578125" style="316" bestFit="1" customWidth="1"/>
    <col min="11443" max="11443" width="16.85546875" style="316" customWidth="1"/>
    <col min="11444" max="11444" width="15.42578125" style="316" customWidth="1"/>
    <col min="11445" max="11445" width="11.85546875" style="316" customWidth="1"/>
    <col min="11446" max="11446" width="9.140625" style="316" customWidth="1"/>
    <col min="11447" max="11447" width="6.7109375" style="316" customWidth="1"/>
    <col min="11448" max="11685" width="9.140625" style="316"/>
    <col min="11686" max="11686" width="7.140625" style="316" customWidth="1"/>
    <col min="11687" max="11687" width="75.7109375" style="316" customWidth="1"/>
    <col min="11688" max="11688" width="18" style="316" customWidth="1"/>
    <col min="11689" max="11689" width="10.5703125" style="316" customWidth="1"/>
    <col min="11690" max="11692" width="9.140625" style="316"/>
    <col min="11693" max="11693" width="3" style="316" customWidth="1"/>
    <col min="11694" max="11694" width="71.5703125" style="316" customWidth="1"/>
    <col min="11695" max="11695" width="16" style="316" customWidth="1"/>
    <col min="11696" max="11696" width="6.140625" style="316" customWidth="1"/>
    <col min="11697" max="11697" width="20.42578125" style="316" customWidth="1"/>
    <col min="11698" max="11698" width="13.42578125" style="316" bestFit="1" customWidth="1"/>
    <col min="11699" max="11699" width="16.85546875" style="316" customWidth="1"/>
    <col min="11700" max="11700" width="15.42578125" style="316" customWidth="1"/>
    <col min="11701" max="11701" width="11.85546875" style="316" customWidth="1"/>
    <col min="11702" max="11702" width="9.140625" style="316" customWidth="1"/>
    <col min="11703" max="11703" width="6.7109375" style="316" customWidth="1"/>
    <col min="11704" max="11941" width="9.140625" style="316"/>
    <col min="11942" max="11942" width="7.140625" style="316" customWidth="1"/>
    <col min="11943" max="11943" width="75.7109375" style="316" customWidth="1"/>
    <col min="11944" max="11944" width="18" style="316" customWidth="1"/>
    <col min="11945" max="11945" width="10.5703125" style="316" customWidth="1"/>
    <col min="11946" max="11948" width="9.140625" style="316"/>
    <col min="11949" max="11949" width="3" style="316" customWidth="1"/>
    <col min="11950" max="11950" width="71.5703125" style="316" customWidth="1"/>
    <col min="11951" max="11951" width="16" style="316" customWidth="1"/>
    <col min="11952" max="11952" width="6.140625" style="316" customWidth="1"/>
    <col min="11953" max="11953" width="20.42578125" style="316" customWidth="1"/>
    <col min="11954" max="11954" width="13.42578125" style="316" bestFit="1" customWidth="1"/>
    <col min="11955" max="11955" width="16.85546875" style="316" customWidth="1"/>
    <col min="11956" max="11956" width="15.42578125" style="316" customWidth="1"/>
    <col min="11957" max="11957" width="11.85546875" style="316" customWidth="1"/>
    <col min="11958" max="11958" width="9.140625" style="316" customWidth="1"/>
    <col min="11959" max="11959" width="6.7109375" style="316" customWidth="1"/>
    <col min="11960" max="12197" width="9.140625" style="316"/>
    <col min="12198" max="12198" width="7.140625" style="316" customWidth="1"/>
    <col min="12199" max="12199" width="75.7109375" style="316" customWidth="1"/>
    <col min="12200" max="12200" width="18" style="316" customWidth="1"/>
    <col min="12201" max="12201" width="10.5703125" style="316" customWidth="1"/>
    <col min="12202" max="12204" width="9.140625" style="316"/>
    <col min="12205" max="12205" width="3" style="316" customWidth="1"/>
    <col min="12206" max="12206" width="71.5703125" style="316" customWidth="1"/>
    <col min="12207" max="12207" width="16" style="316" customWidth="1"/>
    <col min="12208" max="12208" width="6.140625" style="316" customWidth="1"/>
    <col min="12209" max="12209" width="20.42578125" style="316" customWidth="1"/>
    <col min="12210" max="12210" width="13.42578125" style="316" bestFit="1" customWidth="1"/>
    <col min="12211" max="12211" width="16.85546875" style="316" customWidth="1"/>
    <col min="12212" max="12212" width="15.42578125" style="316" customWidth="1"/>
    <col min="12213" max="12213" width="11.85546875" style="316" customWidth="1"/>
    <col min="12214" max="12214" width="9.140625" style="316" customWidth="1"/>
    <col min="12215" max="12215" width="6.7109375" style="316" customWidth="1"/>
    <col min="12216" max="12453" width="9.140625" style="316"/>
    <col min="12454" max="12454" width="7.140625" style="316" customWidth="1"/>
    <col min="12455" max="12455" width="75.7109375" style="316" customWidth="1"/>
    <col min="12456" max="12456" width="18" style="316" customWidth="1"/>
    <col min="12457" max="12457" width="10.5703125" style="316" customWidth="1"/>
    <col min="12458" max="12460" width="9.140625" style="316"/>
    <col min="12461" max="12461" width="3" style="316" customWidth="1"/>
    <col min="12462" max="12462" width="71.5703125" style="316" customWidth="1"/>
    <col min="12463" max="12463" width="16" style="316" customWidth="1"/>
    <col min="12464" max="12464" width="6.140625" style="316" customWidth="1"/>
    <col min="12465" max="12465" width="20.42578125" style="316" customWidth="1"/>
    <col min="12466" max="12466" width="13.42578125" style="316" bestFit="1" customWidth="1"/>
    <col min="12467" max="12467" width="16.85546875" style="316" customWidth="1"/>
    <col min="12468" max="12468" width="15.42578125" style="316" customWidth="1"/>
    <col min="12469" max="12469" width="11.85546875" style="316" customWidth="1"/>
    <col min="12470" max="12470" width="9.140625" style="316" customWidth="1"/>
    <col min="12471" max="12471" width="6.7109375" style="316" customWidth="1"/>
    <col min="12472" max="12709" width="9.140625" style="316"/>
    <col min="12710" max="12710" width="7.140625" style="316" customWidth="1"/>
    <col min="12711" max="12711" width="75.7109375" style="316" customWidth="1"/>
    <col min="12712" max="12712" width="18" style="316" customWidth="1"/>
    <col min="12713" max="12713" width="10.5703125" style="316" customWidth="1"/>
    <col min="12714" max="12716" width="9.140625" style="316"/>
    <col min="12717" max="12717" width="3" style="316" customWidth="1"/>
    <col min="12718" max="12718" width="71.5703125" style="316" customWidth="1"/>
    <col min="12719" max="12719" width="16" style="316" customWidth="1"/>
    <col min="12720" max="12720" width="6.140625" style="316" customWidth="1"/>
    <col min="12721" max="12721" width="20.42578125" style="316" customWidth="1"/>
    <col min="12722" max="12722" width="13.42578125" style="316" bestFit="1" customWidth="1"/>
    <col min="12723" max="12723" width="16.85546875" style="316" customWidth="1"/>
    <col min="12724" max="12724" width="15.42578125" style="316" customWidth="1"/>
    <col min="12725" max="12725" width="11.85546875" style="316" customWidth="1"/>
    <col min="12726" max="12726" width="9.140625" style="316" customWidth="1"/>
    <col min="12727" max="12727" width="6.7109375" style="316" customWidth="1"/>
    <col min="12728" max="12965" width="9.140625" style="316"/>
    <col min="12966" max="12966" width="7.140625" style="316" customWidth="1"/>
    <col min="12967" max="12967" width="75.7109375" style="316" customWidth="1"/>
    <col min="12968" max="12968" width="18" style="316" customWidth="1"/>
    <col min="12969" max="12969" width="10.5703125" style="316" customWidth="1"/>
    <col min="12970" max="12972" width="9.140625" style="316"/>
    <col min="12973" max="12973" width="3" style="316" customWidth="1"/>
    <col min="12974" max="12974" width="71.5703125" style="316" customWidth="1"/>
    <col min="12975" max="12975" width="16" style="316" customWidth="1"/>
    <col min="12976" max="12976" width="6.140625" style="316" customWidth="1"/>
    <col min="12977" max="12977" width="20.42578125" style="316" customWidth="1"/>
    <col min="12978" max="12978" width="13.42578125" style="316" bestFit="1" customWidth="1"/>
    <col min="12979" max="12979" width="16.85546875" style="316" customWidth="1"/>
    <col min="12980" max="12980" width="15.42578125" style="316" customWidth="1"/>
    <col min="12981" max="12981" width="11.85546875" style="316" customWidth="1"/>
    <col min="12982" max="12982" width="9.140625" style="316" customWidth="1"/>
    <col min="12983" max="12983" width="6.7109375" style="316" customWidth="1"/>
    <col min="12984" max="13221" width="9.140625" style="316"/>
    <col min="13222" max="13222" width="7.140625" style="316" customWidth="1"/>
    <col min="13223" max="13223" width="75.7109375" style="316" customWidth="1"/>
    <col min="13224" max="13224" width="18" style="316" customWidth="1"/>
    <col min="13225" max="13225" width="10.5703125" style="316" customWidth="1"/>
    <col min="13226" max="13228" width="9.140625" style="316"/>
    <col min="13229" max="13229" width="3" style="316" customWidth="1"/>
    <col min="13230" max="13230" width="71.5703125" style="316" customWidth="1"/>
    <col min="13231" max="13231" width="16" style="316" customWidth="1"/>
    <col min="13232" max="13232" width="6.140625" style="316" customWidth="1"/>
    <col min="13233" max="13233" width="20.42578125" style="316" customWidth="1"/>
    <col min="13234" max="13234" width="13.42578125" style="316" bestFit="1" customWidth="1"/>
    <col min="13235" max="13235" width="16.85546875" style="316" customWidth="1"/>
    <col min="13236" max="13236" width="15.42578125" style="316" customWidth="1"/>
    <col min="13237" max="13237" width="11.85546875" style="316" customWidth="1"/>
    <col min="13238" max="13238" width="9.140625" style="316" customWidth="1"/>
    <col min="13239" max="13239" width="6.7109375" style="316" customWidth="1"/>
    <col min="13240" max="13477" width="9.140625" style="316"/>
    <col min="13478" max="13478" width="7.140625" style="316" customWidth="1"/>
    <col min="13479" max="13479" width="75.7109375" style="316" customWidth="1"/>
    <col min="13480" max="13480" width="18" style="316" customWidth="1"/>
    <col min="13481" max="13481" width="10.5703125" style="316" customWidth="1"/>
    <col min="13482" max="13484" width="9.140625" style="316"/>
    <col min="13485" max="13485" width="3" style="316" customWidth="1"/>
    <col min="13486" max="13486" width="71.5703125" style="316" customWidth="1"/>
    <col min="13487" max="13487" width="16" style="316" customWidth="1"/>
    <col min="13488" max="13488" width="6.140625" style="316" customWidth="1"/>
    <col min="13489" max="13489" width="20.42578125" style="316" customWidth="1"/>
    <col min="13490" max="13490" width="13.42578125" style="316" bestFit="1" customWidth="1"/>
    <col min="13491" max="13491" width="16.85546875" style="316" customWidth="1"/>
    <col min="13492" max="13492" width="15.42578125" style="316" customWidth="1"/>
    <col min="13493" max="13493" width="11.85546875" style="316" customWidth="1"/>
    <col min="13494" max="13494" width="9.140625" style="316" customWidth="1"/>
    <col min="13495" max="13495" width="6.7109375" style="316" customWidth="1"/>
    <col min="13496" max="13733" width="9.140625" style="316"/>
    <col min="13734" max="13734" width="7.140625" style="316" customWidth="1"/>
    <col min="13735" max="13735" width="75.7109375" style="316" customWidth="1"/>
    <col min="13736" max="13736" width="18" style="316" customWidth="1"/>
    <col min="13737" max="13737" width="10.5703125" style="316" customWidth="1"/>
    <col min="13738" max="13740" width="9.140625" style="316"/>
    <col min="13741" max="13741" width="3" style="316" customWidth="1"/>
    <col min="13742" max="13742" width="71.5703125" style="316" customWidth="1"/>
    <col min="13743" max="13743" width="16" style="316" customWidth="1"/>
    <col min="13744" max="13744" width="6.140625" style="316" customWidth="1"/>
    <col min="13745" max="13745" width="20.42578125" style="316" customWidth="1"/>
    <col min="13746" max="13746" width="13.42578125" style="316" bestFit="1" customWidth="1"/>
    <col min="13747" max="13747" width="16.85546875" style="316" customWidth="1"/>
    <col min="13748" max="13748" width="15.42578125" style="316" customWidth="1"/>
    <col min="13749" max="13749" width="11.85546875" style="316" customWidth="1"/>
    <col min="13750" max="13750" width="9.140625" style="316" customWidth="1"/>
    <col min="13751" max="13751" width="6.7109375" style="316" customWidth="1"/>
    <col min="13752" max="13989" width="9.140625" style="316"/>
    <col min="13990" max="13990" width="7.140625" style="316" customWidth="1"/>
    <col min="13991" max="13991" width="75.7109375" style="316" customWidth="1"/>
    <col min="13992" max="13992" width="18" style="316" customWidth="1"/>
    <col min="13993" max="13993" width="10.5703125" style="316" customWidth="1"/>
    <col min="13994" max="13996" width="9.140625" style="316"/>
    <col min="13997" max="13997" width="3" style="316" customWidth="1"/>
    <col min="13998" max="13998" width="71.5703125" style="316" customWidth="1"/>
    <col min="13999" max="13999" width="16" style="316" customWidth="1"/>
    <col min="14000" max="14000" width="6.140625" style="316" customWidth="1"/>
    <col min="14001" max="14001" width="20.42578125" style="316" customWidth="1"/>
    <col min="14002" max="14002" width="13.42578125" style="316" bestFit="1" customWidth="1"/>
    <col min="14003" max="14003" width="16.85546875" style="316" customWidth="1"/>
    <col min="14004" max="14004" width="15.42578125" style="316" customWidth="1"/>
    <col min="14005" max="14005" width="11.85546875" style="316" customWidth="1"/>
    <col min="14006" max="14006" width="9.140625" style="316" customWidth="1"/>
    <col min="14007" max="14007" width="6.7109375" style="316" customWidth="1"/>
    <col min="14008" max="14245" width="9.140625" style="316"/>
    <col min="14246" max="14246" width="7.140625" style="316" customWidth="1"/>
    <col min="14247" max="14247" width="75.7109375" style="316" customWidth="1"/>
    <col min="14248" max="14248" width="18" style="316" customWidth="1"/>
    <col min="14249" max="14249" width="10.5703125" style="316" customWidth="1"/>
    <col min="14250" max="14252" width="9.140625" style="316"/>
    <col min="14253" max="14253" width="3" style="316" customWidth="1"/>
    <col min="14254" max="14254" width="71.5703125" style="316" customWidth="1"/>
    <col min="14255" max="14255" width="16" style="316" customWidth="1"/>
    <col min="14256" max="14256" width="6.140625" style="316" customWidth="1"/>
    <col min="14257" max="14257" width="20.42578125" style="316" customWidth="1"/>
    <col min="14258" max="14258" width="13.42578125" style="316" bestFit="1" customWidth="1"/>
    <col min="14259" max="14259" width="16.85546875" style="316" customWidth="1"/>
    <col min="14260" max="14260" width="15.42578125" style="316" customWidth="1"/>
    <col min="14261" max="14261" width="11.85546875" style="316" customWidth="1"/>
    <col min="14262" max="14262" width="9.140625" style="316" customWidth="1"/>
    <col min="14263" max="14263" width="6.7109375" style="316" customWidth="1"/>
    <col min="14264" max="14501" width="9.140625" style="316"/>
    <col min="14502" max="14502" width="7.140625" style="316" customWidth="1"/>
    <col min="14503" max="14503" width="75.7109375" style="316" customWidth="1"/>
    <col min="14504" max="14504" width="18" style="316" customWidth="1"/>
    <col min="14505" max="14505" width="10.5703125" style="316" customWidth="1"/>
    <col min="14506" max="14508" width="9.140625" style="316"/>
    <col min="14509" max="14509" width="3" style="316" customWidth="1"/>
    <col min="14510" max="14510" width="71.5703125" style="316" customWidth="1"/>
    <col min="14511" max="14511" width="16" style="316" customWidth="1"/>
    <col min="14512" max="14512" width="6.140625" style="316" customWidth="1"/>
    <col min="14513" max="14513" width="20.42578125" style="316" customWidth="1"/>
    <col min="14514" max="14514" width="13.42578125" style="316" bestFit="1" customWidth="1"/>
    <col min="14515" max="14515" width="16.85546875" style="316" customWidth="1"/>
    <col min="14516" max="14516" width="15.42578125" style="316" customWidth="1"/>
    <col min="14517" max="14517" width="11.85546875" style="316" customWidth="1"/>
    <col min="14518" max="14518" width="9.140625" style="316" customWidth="1"/>
    <col min="14519" max="14519" width="6.7109375" style="316" customWidth="1"/>
    <col min="14520" max="14757" width="9.140625" style="316"/>
    <col min="14758" max="14758" width="7.140625" style="316" customWidth="1"/>
    <col min="14759" max="14759" width="75.7109375" style="316" customWidth="1"/>
    <col min="14760" max="14760" width="18" style="316" customWidth="1"/>
    <col min="14761" max="14761" width="10.5703125" style="316" customWidth="1"/>
    <col min="14762" max="14764" width="9.140625" style="316"/>
    <col min="14765" max="14765" width="3" style="316" customWidth="1"/>
    <col min="14766" max="14766" width="71.5703125" style="316" customWidth="1"/>
    <col min="14767" max="14767" width="16" style="316" customWidth="1"/>
    <col min="14768" max="14768" width="6.140625" style="316" customWidth="1"/>
    <col min="14769" max="14769" width="20.42578125" style="316" customWidth="1"/>
    <col min="14770" max="14770" width="13.42578125" style="316" bestFit="1" customWidth="1"/>
    <col min="14771" max="14771" width="16.85546875" style="316" customWidth="1"/>
    <col min="14772" max="14772" width="15.42578125" style="316" customWidth="1"/>
    <col min="14773" max="14773" width="11.85546875" style="316" customWidth="1"/>
    <col min="14774" max="14774" width="9.140625" style="316" customWidth="1"/>
    <col min="14775" max="14775" width="6.7109375" style="316" customWidth="1"/>
    <col min="14776" max="15013" width="9.140625" style="316"/>
    <col min="15014" max="15014" width="7.140625" style="316" customWidth="1"/>
    <col min="15015" max="15015" width="75.7109375" style="316" customWidth="1"/>
    <col min="15016" max="15016" width="18" style="316" customWidth="1"/>
    <col min="15017" max="15017" width="10.5703125" style="316" customWidth="1"/>
    <col min="15018" max="15020" width="9.140625" style="316"/>
    <col min="15021" max="15021" width="3" style="316" customWidth="1"/>
    <col min="15022" max="15022" width="71.5703125" style="316" customWidth="1"/>
    <col min="15023" max="15023" width="16" style="316" customWidth="1"/>
    <col min="15024" max="15024" width="6.140625" style="316" customWidth="1"/>
    <col min="15025" max="15025" width="20.42578125" style="316" customWidth="1"/>
    <col min="15026" max="15026" width="13.42578125" style="316" bestFit="1" customWidth="1"/>
    <col min="15027" max="15027" width="16.85546875" style="316" customWidth="1"/>
    <col min="15028" max="15028" width="15.42578125" style="316" customWidth="1"/>
    <col min="15029" max="15029" width="11.85546875" style="316" customWidth="1"/>
    <col min="15030" max="15030" width="9.140625" style="316" customWidth="1"/>
    <col min="15031" max="15031" width="6.7109375" style="316" customWidth="1"/>
    <col min="15032" max="15269" width="9.140625" style="316"/>
    <col min="15270" max="15270" width="7.140625" style="316" customWidth="1"/>
    <col min="15271" max="15271" width="75.7109375" style="316" customWidth="1"/>
    <col min="15272" max="15272" width="18" style="316" customWidth="1"/>
    <col min="15273" max="15273" width="10.5703125" style="316" customWidth="1"/>
    <col min="15274" max="15276" width="9.140625" style="316"/>
    <col min="15277" max="15277" width="3" style="316" customWidth="1"/>
    <col min="15278" max="15278" width="71.5703125" style="316" customWidth="1"/>
    <col min="15279" max="15279" width="16" style="316" customWidth="1"/>
    <col min="15280" max="15280" width="6.140625" style="316" customWidth="1"/>
    <col min="15281" max="15281" width="20.42578125" style="316" customWidth="1"/>
    <col min="15282" max="15282" width="13.42578125" style="316" bestFit="1" customWidth="1"/>
    <col min="15283" max="15283" width="16.85546875" style="316" customWidth="1"/>
    <col min="15284" max="15284" width="15.42578125" style="316" customWidth="1"/>
    <col min="15285" max="15285" width="11.85546875" style="316" customWidth="1"/>
    <col min="15286" max="15286" width="9.140625" style="316" customWidth="1"/>
    <col min="15287" max="15287" width="6.7109375" style="316" customWidth="1"/>
    <col min="15288" max="15525" width="9.140625" style="316"/>
    <col min="15526" max="15526" width="7.140625" style="316" customWidth="1"/>
    <col min="15527" max="15527" width="75.7109375" style="316" customWidth="1"/>
    <col min="15528" max="15528" width="18" style="316" customWidth="1"/>
    <col min="15529" max="15529" width="10.5703125" style="316" customWidth="1"/>
    <col min="15530" max="15532" width="9.140625" style="316"/>
    <col min="15533" max="15533" width="3" style="316" customWidth="1"/>
    <col min="15534" max="15534" width="71.5703125" style="316" customWidth="1"/>
    <col min="15535" max="15535" width="16" style="316" customWidth="1"/>
    <col min="15536" max="15536" width="6.140625" style="316" customWidth="1"/>
    <col min="15537" max="15537" width="20.42578125" style="316" customWidth="1"/>
    <col min="15538" max="15538" width="13.42578125" style="316" bestFit="1" customWidth="1"/>
    <col min="15539" max="15539" width="16.85546875" style="316" customWidth="1"/>
    <col min="15540" max="15540" width="15.42578125" style="316" customWidth="1"/>
    <col min="15541" max="15541" width="11.85546875" style="316" customWidth="1"/>
    <col min="15542" max="15542" width="9.140625" style="316" customWidth="1"/>
    <col min="15543" max="15543" width="6.7109375" style="316" customWidth="1"/>
    <col min="15544" max="15781" width="9.140625" style="316"/>
    <col min="15782" max="15782" width="7.140625" style="316" customWidth="1"/>
    <col min="15783" max="15783" width="75.7109375" style="316" customWidth="1"/>
    <col min="15784" max="15784" width="18" style="316" customWidth="1"/>
    <col min="15785" max="15785" width="10.5703125" style="316" customWidth="1"/>
    <col min="15786" max="15788" width="9.140625" style="316"/>
    <col min="15789" max="15789" width="3" style="316" customWidth="1"/>
    <col min="15790" max="15790" width="71.5703125" style="316" customWidth="1"/>
    <col min="15791" max="15791" width="16" style="316" customWidth="1"/>
    <col min="15792" max="15792" width="6.140625" style="316" customWidth="1"/>
    <col min="15793" max="15793" width="20.42578125" style="316" customWidth="1"/>
    <col min="15794" max="15794" width="13.42578125" style="316" bestFit="1" customWidth="1"/>
    <col min="15795" max="15795" width="16.85546875" style="316" customWidth="1"/>
    <col min="15796" max="15796" width="15.42578125" style="316" customWidth="1"/>
    <col min="15797" max="15797" width="11.85546875" style="316" customWidth="1"/>
    <col min="15798" max="15798" width="9.140625" style="316" customWidth="1"/>
    <col min="15799" max="15799" width="6.7109375" style="316" customWidth="1"/>
    <col min="15800" max="16037" width="9.140625" style="316"/>
    <col min="16038" max="16038" width="7.140625" style="316" customWidth="1"/>
    <col min="16039" max="16039" width="75.7109375" style="316" customWidth="1"/>
    <col min="16040" max="16040" width="18" style="316" customWidth="1"/>
    <col min="16041" max="16041" width="10.5703125" style="316" customWidth="1"/>
    <col min="16042" max="16044" width="9.140625" style="316"/>
    <col min="16045" max="16045" width="3" style="316" customWidth="1"/>
    <col min="16046" max="16046" width="71.5703125" style="316" customWidth="1"/>
    <col min="16047" max="16047" width="16" style="316" customWidth="1"/>
    <col min="16048" max="16048" width="6.140625" style="316" customWidth="1"/>
    <col min="16049" max="16049" width="20.42578125" style="316" customWidth="1"/>
    <col min="16050" max="16050" width="13.42578125" style="316" bestFit="1" customWidth="1"/>
    <col min="16051" max="16051" width="16.85546875" style="316" customWidth="1"/>
    <col min="16052" max="16052" width="15.42578125" style="316" customWidth="1"/>
    <col min="16053" max="16053" width="11.85546875" style="316" customWidth="1"/>
    <col min="16054" max="16054" width="9.140625" style="316" customWidth="1"/>
    <col min="16055" max="16055" width="6.7109375" style="316" customWidth="1"/>
    <col min="16056" max="16293" width="9.140625" style="316"/>
    <col min="16294" max="16294" width="7.140625" style="316" customWidth="1"/>
    <col min="16295" max="16295" width="75.7109375" style="316" customWidth="1"/>
    <col min="16296" max="16296" width="18" style="316" customWidth="1"/>
    <col min="16297" max="16297" width="10.5703125" style="316" customWidth="1"/>
    <col min="16298" max="16384" width="9.140625" style="316"/>
  </cols>
  <sheetData>
    <row r="1" spans="1:3" x14ac:dyDescent="0.2">
      <c r="C1" s="1023" t="s">
        <v>1514</v>
      </c>
    </row>
    <row r="2" spans="1:3" ht="31.5" customHeight="1" x14ac:dyDescent="0.2">
      <c r="A2" s="1461" t="s">
        <v>1008</v>
      </c>
      <c r="B2" s="1461"/>
      <c r="C2" s="1461"/>
    </row>
    <row r="3" spans="1:3" ht="21.75" customHeight="1" thickBot="1" x14ac:dyDescent="0.25">
      <c r="A3" s="255"/>
      <c r="B3" s="255"/>
      <c r="C3" s="575"/>
    </row>
    <row r="4" spans="1:3" s="873" customFormat="1" ht="21.75" customHeight="1" thickBot="1" x14ac:dyDescent="0.25">
      <c r="A4" s="1462" t="s">
        <v>12</v>
      </c>
      <c r="B4" s="1463"/>
      <c r="C4" s="871" t="s">
        <v>43</v>
      </c>
    </row>
    <row r="5" spans="1:3" s="874" customFormat="1" ht="15.75" customHeight="1" x14ac:dyDescent="0.2">
      <c r="A5" s="1464" t="s">
        <v>1009</v>
      </c>
      <c r="B5" s="1465"/>
      <c r="C5" s="1233">
        <v>16652373.08862</v>
      </c>
    </row>
    <row r="6" spans="1:3" s="874" customFormat="1" ht="15.75" customHeight="1" thickBot="1" x14ac:dyDescent="0.25">
      <c r="A6" s="1466" t="s">
        <v>1010</v>
      </c>
      <c r="B6" s="1467"/>
      <c r="C6" s="1234">
        <v>15866099.690649999</v>
      </c>
    </row>
    <row r="7" spans="1:3" s="874" customFormat="1" ht="15.75" customHeight="1" thickBot="1" x14ac:dyDescent="0.25">
      <c r="A7" s="1468" t="s">
        <v>1011</v>
      </c>
      <c r="B7" s="1469"/>
      <c r="C7" s="889">
        <f>C5-C6</f>
        <v>786273.39797000028</v>
      </c>
    </row>
    <row r="8" spans="1:3" s="874" customFormat="1" ht="24.75" customHeight="1" x14ac:dyDescent="0.2">
      <c r="A8" s="1470" t="s">
        <v>1012</v>
      </c>
      <c r="B8" s="1471"/>
      <c r="C8" s="325">
        <v>5143870.6701400001</v>
      </c>
    </row>
    <row r="9" spans="1:3" s="874" customFormat="1" ht="12" x14ac:dyDescent="0.2">
      <c r="A9" s="1472" t="s">
        <v>1013</v>
      </c>
      <c r="B9" s="1473"/>
      <c r="C9" s="326">
        <v>718.94932000000006</v>
      </c>
    </row>
    <row r="10" spans="1:3" s="874" customFormat="1" thickBot="1" x14ac:dyDescent="0.25">
      <c r="A10" s="1474" t="s">
        <v>553</v>
      </c>
      <c r="B10" s="1475"/>
      <c r="C10" s="890">
        <v>0</v>
      </c>
    </row>
    <row r="11" spans="1:3" s="874" customFormat="1" ht="24" customHeight="1" thickBot="1" x14ac:dyDescent="0.25">
      <c r="A11" s="1476" t="s">
        <v>1014</v>
      </c>
      <c r="B11" s="1477"/>
      <c r="C11" s="893">
        <f>C7+C8+C10+C9</f>
        <v>5930863.01743</v>
      </c>
    </row>
    <row r="12" spans="1:3" s="874" customFormat="1" ht="24" customHeight="1" x14ac:dyDescent="0.2">
      <c r="A12" s="1478" t="s">
        <v>1</v>
      </c>
      <c r="B12" s="1478"/>
      <c r="C12" s="1478"/>
    </row>
    <row r="13" spans="1:3" s="874" customFormat="1" ht="12.75" customHeight="1" thickBot="1" x14ac:dyDescent="0.25">
      <c r="A13" s="875"/>
      <c r="B13" s="875"/>
      <c r="C13" s="875"/>
    </row>
    <row r="14" spans="1:3" s="874" customFormat="1" thickBot="1" x14ac:dyDescent="0.25">
      <c r="A14" s="1479" t="s">
        <v>12</v>
      </c>
      <c r="B14" s="1480"/>
      <c r="C14" s="610" t="s">
        <v>43</v>
      </c>
    </row>
    <row r="15" spans="1:3" s="874" customFormat="1" ht="27" customHeight="1" thickBot="1" x14ac:dyDescent="0.25">
      <c r="A15" s="1459" t="s">
        <v>1062</v>
      </c>
      <c r="B15" s="1460"/>
      <c r="C15" s="892">
        <v>5930863.01743</v>
      </c>
    </row>
    <row r="16" spans="1:3" s="874" customFormat="1" ht="12" x14ac:dyDescent="0.2">
      <c r="A16" s="1485" t="s">
        <v>13</v>
      </c>
      <c r="B16" s="1486"/>
      <c r="C16" s="885"/>
    </row>
    <row r="17" spans="1:5" s="874" customFormat="1" ht="24" x14ac:dyDescent="0.2">
      <c r="A17" s="317"/>
      <c r="B17" s="318" t="s">
        <v>1015</v>
      </c>
      <c r="C17" s="886">
        <v>0</v>
      </c>
    </row>
    <row r="18" spans="1:5" s="874" customFormat="1" ht="16.5" customHeight="1" thickBot="1" x14ac:dyDescent="0.25">
      <c r="A18" s="1487" t="s">
        <v>511</v>
      </c>
      <c r="B18" s="1488"/>
      <c r="C18" s="891">
        <f>C15+C17</f>
        <v>5930863.01743</v>
      </c>
    </row>
    <row r="19" spans="1:5" s="874" customFormat="1" ht="12" x14ac:dyDescent="0.2">
      <c r="A19" s="1485" t="s">
        <v>13</v>
      </c>
      <c r="B19" s="1486"/>
      <c r="C19" s="325"/>
    </row>
    <row r="20" spans="1:5" s="874" customFormat="1" ht="12" x14ac:dyDescent="0.2">
      <c r="A20" s="319"/>
      <c r="B20" s="318" t="s">
        <v>291</v>
      </c>
      <c r="C20" s="326">
        <v>690529.3360399995</v>
      </c>
    </row>
    <row r="21" spans="1:5" s="874" customFormat="1" ht="12" x14ac:dyDescent="0.2">
      <c r="A21" s="319"/>
      <c r="B21" s="320" t="s">
        <v>334</v>
      </c>
      <c r="C21" s="326">
        <v>5239614.7320700008</v>
      </c>
    </row>
    <row r="22" spans="1:5" s="874" customFormat="1" ht="12" x14ac:dyDescent="0.2">
      <c r="A22" s="321"/>
      <c r="B22" s="611" t="s">
        <v>633</v>
      </c>
      <c r="C22" s="887">
        <v>752591.38592000003</v>
      </c>
    </row>
    <row r="23" spans="1:5" s="874" customFormat="1" ht="12" x14ac:dyDescent="0.2">
      <c r="A23" s="319"/>
      <c r="B23" s="322" t="s">
        <v>568</v>
      </c>
      <c r="C23" s="326"/>
    </row>
    <row r="24" spans="1:5" s="874" customFormat="1" ht="12" x14ac:dyDescent="0.2">
      <c r="A24" s="319"/>
      <c r="B24" s="322" t="s">
        <v>1016</v>
      </c>
      <c r="C24" s="326">
        <v>718.94932000000006</v>
      </c>
    </row>
    <row r="25" spans="1:5" s="874" customFormat="1" ht="18" customHeight="1" thickBot="1" x14ac:dyDescent="0.25">
      <c r="A25" s="1489" t="s">
        <v>335</v>
      </c>
      <c r="B25" s="1490"/>
      <c r="C25" s="888">
        <f>C20+C21+C23+C24</f>
        <v>5930863.01743</v>
      </c>
      <c r="E25" s="901"/>
    </row>
    <row r="26" spans="1:5" s="874" customFormat="1" ht="21.75" customHeight="1" thickBot="1" x14ac:dyDescent="0.25">
      <c r="A26" s="1491" t="s">
        <v>1017</v>
      </c>
      <c r="B26" s="1492"/>
      <c r="C26" s="898">
        <f>SUM(C27:C75)</f>
        <v>5930767.3476199992</v>
      </c>
      <c r="E26" s="1253"/>
    </row>
    <row r="27" spans="1:5" s="872" customFormat="1" ht="15" customHeight="1" x14ac:dyDescent="0.2">
      <c r="A27" s="876"/>
      <c r="B27" s="877" t="s">
        <v>1019</v>
      </c>
      <c r="C27" s="899">
        <v>151766.06</v>
      </c>
    </row>
    <row r="28" spans="1:5" s="872" customFormat="1" ht="22.5" x14ac:dyDescent="0.2">
      <c r="A28" s="618"/>
      <c r="B28" s="878" t="s">
        <v>1020</v>
      </c>
      <c r="C28" s="900">
        <v>35000</v>
      </c>
    </row>
    <row r="29" spans="1:5" s="872" customFormat="1" ht="15" customHeight="1" x14ac:dyDescent="0.2">
      <c r="A29" s="618"/>
      <c r="B29" s="878" t="s">
        <v>1021</v>
      </c>
      <c r="C29" s="900">
        <v>39000</v>
      </c>
    </row>
    <row r="30" spans="1:5" s="872" customFormat="1" ht="15" customHeight="1" x14ac:dyDescent="0.2">
      <c r="A30" s="618"/>
      <c r="B30" s="879" t="s">
        <v>1022</v>
      </c>
      <c r="C30" s="896">
        <v>293000</v>
      </c>
    </row>
    <row r="31" spans="1:5" s="872" customFormat="1" ht="33.75" x14ac:dyDescent="0.2">
      <c r="A31" s="618"/>
      <c r="B31" s="880" t="s">
        <v>1023</v>
      </c>
      <c r="C31" s="896">
        <v>281974.02549999999</v>
      </c>
    </row>
    <row r="32" spans="1:5" s="872" customFormat="1" ht="33.75" x14ac:dyDescent="0.2">
      <c r="A32" s="618"/>
      <c r="B32" s="880" t="s">
        <v>1024</v>
      </c>
      <c r="C32" s="896">
        <v>4394.9763000000003</v>
      </c>
    </row>
    <row r="33" spans="1:3" s="872" customFormat="1" ht="28.5" customHeight="1" x14ac:dyDescent="0.2">
      <c r="A33" s="618"/>
      <c r="B33" s="880" t="s">
        <v>1025</v>
      </c>
      <c r="C33" s="896">
        <v>10781.774059999998</v>
      </c>
    </row>
    <row r="34" spans="1:3" s="872" customFormat="1" ht="33.75" x14ac:dyDescent="0.2">
      <c r="A34" s="618"/>
      <c r="B34" s="880" t="s">
        <v>1026</v>
      </c>
      <c r="C34" s="896">
        <v>167819.89403999998</v>
      </c>
    </row>
    <row r="35" spans="1:3" s="872" customFormat="1" ht="22.5" x14ac:dyDescent="0.2">
      <c r="A35" s="618"/>
      <c r="B35" s="880" t="s">
        <v>1027</v>
      </c>
      <c r="C35" s="896">
        <v>6899.3661000000002</v>
      </c>
    </row>
    <row r="36" spans="1:3" s="872" customFormat="1" ht="33.75" x14ac:dyDescent="0.2">
      <c r="A36" s="618"/>
      <c r="B36" s="880" t="s">
        <v>1028</v>
      </c>
      <c r="C36" s="900">
        <v>7046.5553500000005</v>
      </c>
    </row>
    <row r="37" spans="1:3" s="872" customFormat="1" ht="33.75" x14ac:dyDescent="0.2">
      <c r="A37" s="618"/>
      <c r="B37" s="880" t="s">
        <v>1029</v>
      </c>
      <c r="C37" s="896">
        <v>7049.8119999999999</v>
      </c>
    </row>
    <row r="38" spans="1:3" s="872" customFormat="1" ht="33.75" x14ac:dyDescent="0.2">
      <c r="A38" s="894"/>
      <c r="B38" s="884" t="s">
        <v>1030</v>
      </c>
      <c r="C38" s="895">
        <v>791136.14714000002</v>
      </c>
    </row>
    <row r="39" spans="1:3" ht="13.5" thickBot="1" x14ac:dyDescent="0.25">
      <c r="C39" s="1023" t="s">
        <v>1515</v>
      </c>
    </row>
    <row r="40" spans="1:3" s="874" customFormat="1" ht="15" customHeight="1" thickBot="1" x14ac:dyDescent="0.25">
      <c r="A40" s="1462" t="s">
        <v>12</v>
      </c>
      <c r="B40" s="1463"/>
      <c r="C40" s="871" t="s">
        <v>43</v>
      </c>
    </row>
    <row r="41" spans="1:3" s="873" customFormat="1" ht="15" customHeight="1" x14ac:dyDescent="0.2">
      <c r="A41" s="1481" t="s">
        <v>1017</v>
      </c>
      <c r="B41" s="1482"/>
      <c r="C41" s="622" t="s">
        <v>567</v>
      </c>
    </row>
    <row r="42" spans="1:3" s="872" customFormat="1" ht="33.75" x14ac:dyDescent="0.2">
      <c r="A42" s="619"/>
      <c r="B42" s="620" t="s">
        <v>1031</v>
      </c>
      <c r="C42" s="896">
        <v>739872.76414999994</v>
      </c>
    </row>
    <row r="43" spans="1:3" s="872" customFormat="1" ht="33.75" x14ac:dyDescent="0.2">
      <c r="A43" s="619"/>
      <c r="B43" s="902" t="s">
        <v>1032</v>
      </c>
      <c r="C43" s="896">
        <v>17432.490000000002</v>
      </c>
    </row>
    <row r="44" spans="1:3" s="872" customFormat="1" ht="33.75" x14ac:dyDescent="0.2">
      <c r="A44" s="619"/>
      <c r="B44" s="620" t="s">
        <v>1033</v>
      </c>
      <c r="C44" s="896">
        <v>97650</v>
      </c>
    </row>
    <row r="45" spans="1:3" s="872" customFormat="1" ht="22.5" x14ac:dyDescent="0.2">
      <c r="A45" s="618"/>
      <c r="B45" s="880" t="s">
        <v>1034</v>
      </c>
      <c r="C45" s="896">
        <v>19602.646000000001</v>
      </c>
    </row>
    <row r="46" spans="1:3" s="872" customFormat="1" ht="22.5" x14ac:dyDescent="0.2">
      <c r="A46" s="618"/>
      <c r="B46" s="880" t="s">
        <v>1035</v>
      </c>
      <c r="C46" s="896">
        <v>16719.456999999999</v>
      </c>
    </row>
    <row r="47" spans="1:3" s="872" customFormat="1" ht="45" x14ac:dyDescent="0.2">
      <c r="A47" s="618"/>
      <c r="B47" s="880" t="s">
        <v>1036</v>
      </c>
      <c r="C47" s="896">
        <v>2736.1756700000001</v>
      </c>
    </row>
    <row r="48" spans="1:3" s="872" customFormat="1" ht="33.75" x14ac:dyDescent="0.2">
      <c r="A48" s="618"/>
      <c r="B48" s="880" t="s">
        <v>1037</v>
      </c>
      <c r="C48" s="896">
        <v>761.56</v>
      </c>
    </row>
    <row r="49" spans="1:3" s="872" customFormat="1" ht="57" customHeight="1" x14ac:dyDescent="0.2">
      <c r="A49" s="618"/>
      <c r="B49" s="880" t="s">
        <v>1038</v>
      </c>
      <c r="C49" s="896">
        <v>15852.87177</v>
      </c>
    </row>
    <row r="50" spans="1:3" s="872" customFormat="1" ht="45" x14ac:dyDescent="0.2">
      <c r="A50" s="618"/>
      <c r="B50" s="880" t="s">
        <v>1039</v>
      </c>
      <c r="C50" s="896">
        <v>49385.913229999998</v>
      </c>
    </row>
    <row r="51" spans="1:3" s="872" customFormat="1" ht="45" x14ac:dyDescent="0.2">
      <c r="A51" s="618"/>
      <c r="B51" s="880" t="s">
        <v>1040</v>
      </c>
      <c r="C51" s="895">
        <v>4431.7467500000002</v>
      </c>
    </row>
    <row r="52" spans="1:3" s="872" customFormat="1" ht="33.75" x14ac:dyDescent="0.2">
      <c r="A52" s="618"/>
      <c r="B52" s="880" t="s">
        <v>1041</v>
      </c>
      <c r="C52" s="895">
        <v>25437.07</v>
      </c>
    </row>
    <row r="53" spans="1:3" s="872" customFormat="1" ht="33.75" x14ac:dyDescent="0.2">
      <c r="A53" s="618"/>
      <c r="B53" s="880" t="s">
        <v>1042</v>
      </c>
      <c r="C53" s="895">
        <v>35842.438049999997</v>
      </c>
    </row>
    <row r="54" spans="1:3" s="872" customFormat="1" ht="22.5" x14ac:dyDescent="0.2">
      <c r="A54" s="618"/>
      <c r="B54" s="880" t="s">
        <v>1043</v>
      </c>
      <c r="C54" s="895">
        <v>42482.141889999999</v>
      </c>
    </row>
    <row r="55" spans="1:3" s="872" customFormat="1" ht="33.75" x14ac:dyDescent="0.2">
      <c r="A55" s="618"/>
      <c r="B55" s="880" t="s">
        <v>1044</v>
      </c>
      <c r="C55" s="895">
        <v>505.5</v>
      </c>
    </row>
    <row r="56" spans="1:3" s="872" customFormat="1" ht="33.75" x14ac:dyDescent="0.2">
      <c r="A56" s="618"/>
      <c r="B56" s="880" t="s">
        <v>1045</v>
      </c>
      <c r="C56" s="895">
        <v>6084.8204599999999</v>
      </c>
    </row>
    <row r="57" spans="1:3" s="872" customFormat="1" ht="39" customHeight="1" x14ac:dyDescent="0.2">
      <c r="A57" s="618"/>
      <c r="B57" s="880" t="s">
        <v>1046</v>
      </c>
      <c r="C57" s="895">
        <v>64699.010820000003</v>
      </c>
    </row>
    <row r="58" spans="1:3" s="872" customFormat="1" ht="33.75" x14ac:dyDescent="0.2">
      <c r="A58" s="618"/>
      <c r="B58" s="880" t="s">
        <v>1047</v>
      </c>
      <c r="C58" s="895">
        <v>3036.8384000000001</v>
      </c>
    </row>
    <row r="59" spans="1:3" s="872" customFormat="1" ht="33.75" x14ac:dyDescent="0.2">
      <c r="A59" s="619"/>
      <c r="B59" s="903" t="s">
        <v>1048</v>
      </c>
      <c r="C59" s="895">
        <v>129287.74357000001</v>
      </c>
    </row>
    <row r="60" spans="1:3" s="872" customFormat="1" ht="33.75" x14ac:dyDescent="0.2">
      <c r="A60" s="619"/>
      <c r="B60" s="620" t="s">
        <v>1049</v>
      </c>
      <c r="C60" s="897">
        <v>413</v>
      </c>
    </row>
    <row r="61" spans="1:3" s="872" customFormat="1" ht="45" x14ac:dyDescent="0.2">
      <c r="A61" s="904"/>
      <c r="B61" s="620" t="s">
        <v>1050</v>
      </c>
      <c r="C61" s="897">
        <v>51533.725039999998</v>
      </c>
    </row>
    <row r="62" spans="1:3" ht="13.5" thickBot="1" x14ac:dyDescent="0.25">
      <c r="C62" s="1023" t="s">
        <v>1516</v>
      </c>
    </row>
    <row r="63" spans="1:3" s="874" customFormat="1" ht="15" customHeight="1" thickBot="1" x14ac:dyDescent="0.25">
      <c r="A63" s="1462" t="s">
        <v>12</v>
      </c>
      <c r="B63" s="1463"/>
      <c r="C63" s="871" t="s">
        <v>43</v>
      </c>
    </row>
    <row r="64" spans="1:3" s="873" customFormat="1" ht="15" customHeight="1" x14ac:dyDescent="0.2">
      <c r="A64" s="1481" t="s">
        <v>1017</v>
      </c>
      <c r="B64" s="1482"/>
      <c r="C64" s="622" t="s">
        <v>567</v>
      </c>
    </row>
    <row r="65" spans="1:3" s="872" customFormat="1" ht="45" x14ac:dyDescent="0.2">
      <c r="A65" s="619"/>
      <c r="B65" s="621" t="s">
        <v>1051</v>
      </c>
      <c r="C65" s="895">
        <v>1051.9029399999999</v>
      </c>
    </row>
    <row r="66" spans="1:3" s="872" customFormat="1" ht="33.75" x14ac:dyDescent="0.2">
      <c r="A66" s="619"/>
      <c r="B66" s="905" t="s">
        <v>1052</v>
      </c>
      <c r="C66" s="895">
        <v>16367.402</v>
      </c>
    </row>
    <row r="67" spans="1:3" s="872" customFormat="1" ht="33.75" x14ac:dyDescent="0.2">
      <c r="A67" s="619"/>
      <c r="B67" s="903" t="s">
        <v>1053</v>
      </c>
      <c r="C67" s="896">
        <v>19831.5</v>
      </c>
    </row>
    <row r="68" spans="1:3" s="872" customFormat="1" ht="45" x14ac:dyDescent="0.2">
      <c r="A68" s="619"/>
      <c r="B68" s="620" t="s">
        <v>1054</v>
      </c>
      <c r="C68" s="897">
        <v>102188</v>
      </c>
    </row>
    <row r="69" spans="1:3" s="872" customFormat="1" ht="33.75" x14ac:dyDescent="0.2">
      <c r="A69" s="618"/>
      <c r="B69" s="880" t="s">
        <v>1055</v>
      </c>
      <c r="C69" s="897">
        <v>4711.5981499999998</v>
      </c>
    </row>
    <row r="70" spans="1:3" s="872" customFormat="1" ht="22.5" x14ac:dyDescent="0.2">
      <c r="A70" s="618"/>
      <c r="B70" s="620" t="s">
        <v>1056</v>
      </c>
      <c r="C70" s="897">
        <v>711568.95947999996</v>
      </c>
    </row>
    <row r="71" spans="1:3" s="870" customFormat="1" ht="15" customHeight="1" x14ac:dyDescent="0.2">
      <c r="A71" s="881"/>
      <c r="B71" s="621" t="s">
        <v>1057</v>
      </c>
      <c r="C71" s="895">
        <v>1625354.9717699999</v>
      </c>
    </row>
    <row r="72" spans="1:3" s="870" customFormat="1" ht="15" customHeight="1" x14ac:dyDescent="0.2">
      <c r="A72" s="881"/>
      <c r="B72" s="882" t="s">
        <v>1058</v>
      </c>
      <c r="C72" s="895">
        <v>11797.90119</v>
      </c>
    </row>
    <row r="73" spans="1:3" s="870" customFormat="1" ht="22.5" x14ac:dyDescent="0.2">
      <c r="A73" s="881"/>
      <c r="B73" s="621" t="s">
        <v>1059</v>
      </c>
      <c r="C73" s="895">
        <v>1361.8813700000001</v>
      </c>
    </row>
    <row r="74" spans="1:3" s="872" customFormat="1" ht="22.5" x14ac:dyDescent="0.2">
      <c r="A74" s="618"/>
      <c r="B74" s="883" t="s">
        <v>1061</v>
      </c>
      <c r="C74" s="897">
        <v>1896.7074299999999</v>
      </c>
    </row>
    <row r="75" spans="1:3" s="872" customFormat="1" ht="22.5" x14ac:dyDescent="0.2">
      <c r="A75" s="618"/>
      <c r="B75" s="884" t="s">
        <v>1060</v>
      </c>
      <c r="C75" s="897">
        <v>315000</v>
      </c>
    </row>
    <row r="76" spans="1:3" s="870" customFormat="1" ht="12" thickBot="1" x14ac:dyDescent="0.25">
      <c r="A76" s="881"/>
      <c r="B76" s="903"/>
      <c r="C76" s="906"/>
    </row>
    <row r="77" spans="1:3" s="873" customFormat="1" ht="26.25" customHeight="1" thickBot="1" x14ac:dyDescent="0.25">
      <c r="A77" s="1483" t="s">
        <v>1018</v>
      </c>
      <c r="B77" s="1484"/>
      <c r="C77" s="907">
        <f>C18-C26</f>
        <v>95.669810000807047</v>
      </c>
    </row>
    <row r="78" spans="1:3" ht="12.75" customHeight="1" x14ac:dyDescent="0.2">
      <c r="A78" s="323"/>
      <c r="B78" s="324"/>
      <c r="C78" s="612"/>
    </row>
  </sheetData>
  <mergeCells count="22">
    <mergeCell ref="A41:B41"/>
    <mergeCell ref="A63:B63"/>
    <mergeCell ref="A64:B64"/>
    <mergeCell ref="A77:B77"/>
    <mergeCell ref="A16:B16"/>
    <mergeCell ref="A18:B18"/>
    <mergeCell ref="A19:B19"/>
    <mergeCell ref="A25:B25"/>
    <mergeCell ref="A26:B26"/>
    <mergeCell ref="A40:B40"/>
    <mergeCell ref="A15:B15"/>
    <mergeCell ref="A2:C2"/>
    <mergeCell ref="A4:B4"/>
    <mergeCell ref="A5:B5"/>
    <mergeCell ref="A6:B6"/>
    <mergeCell ref="A7:B7"/>
    <mergeCell ref="A8:B8"/>
    <mergeCell ref="A9:B9"/>
    <mergeCell ref="A10:B10"/>
    <mergeCell ref="A11:B11"/>
    <mergeCell ref="A12:C12"/>
    <mergeCell ref="A14:B14"/>
  </mergeCells>
  <printOptions horizontalCentered="1"/>
  <pageMargins left="0.59055118110236227" right="0.59055118110236227" top="0.59055118110236227" bottom="0.59055118110236227" header="0.31496062992125984" footer="0.31496062992125984"/>
  <pageSetup paperSize="9" orientation="portrait" r:id="rId1"/>
  <rowBreaks count="1" manualBreakCount="1">
    <brk id="61"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AE8D-8103-4D90-9E77-5A7CD92DE6A2}">
  <sheetPr>
    <tabColor theme="4" tint="0.59999389629810485"/>
  </sheetPr>
  <dimension ref="A1:G439"/>
  <sheetViews>
    <sheetView topLeftCell="A77" workbookViewId="0">
      <selection activeCell="Q106" sqref="Q106"/>
    </sheetView>
  </sheetViews>
  <sheetFormatPr defaultRowHeight="12.75" x14ac:dyDescent="0.2"/>
  <cols>
    <col min="1" max="1" width="6.28515625" customWidth="1"/>
    <col min="2" max="2" width="38.85546875" customWidth="1"/>
    <col min="3" max="3" width="11.7109375" bestFit="1" customWidth="1"/>
    <col min="4" max="4" width="12.7109375" bestFit="1" customWidth="1"/>
    <col min="5" max="5" width="14.5703125" bestFit="1" customWidth="1"/>
    <col min="6" max="6" width="7.5703125" bestFit="1" customWidth="1"/>
  </cols>
  <sheetData>
    <row r="1" spans="1:7" x14ac:dyDescent="0.2">
      <c r="A1" s="8"/>
      <c r="B1" s="8"/>
      <c r="C1" s="8"/>
      <c r="D1" s="8"/>
      <c r="E1" s="8"/>
      <c r="F1" s="734" t="s">
        <v>780</v>
      </c>
    </row>
    <row r="2" spans="1:7" ht="17.25" customHeight="1" x14ac:dyDescent="0.25">
      <c r="A2" s="1297" t="s">
        <v>937</v>
      </c>
      <c r="B2" s="1297"/>
      <c r="C2" s="1297"/>
      <c r="D2" s="1297"/>
      <c r="E2" s="1297"/>
      <c r="F2" s="1297"/>
      <c r="G2" s="749"/>
    </row>
    <row r="3" spans="1:7" ht="13.5" customHeight="1" thickBot="1" x14ac:dyDescent="0.3">
      <c r="A3" s="767"/>
      <c r="B3" s="768"/>
      <c r="C3" s="766"/>
      <c r="D3" s="766"/>
      <c r="E3" s="774"/>
      <c r="F3" s="748" t="s">
        <v>33</v>
      </c>
      <c r="G3" s="750"/>
    </row>
    <row r="4" spans="1:7" ht="16.5" customHeight="1" thickBot="1" x14ac:dyDescent="0.3">
      <c r="A4" s="769" t="s">
        <v>146</v>
      </c>
      <c r="B4" s="756" t="s">
        <v>274</v>
      </c>
      <c r="C4" s="724" t="s">
        <v>917</v>
      </c>
      <c r="D4" s="724" t="s">
        <v>918</v>
      </c>
      <c r="E4" s="784" t="s">
        <v>45</v>
      </c>
      <c r="F4" s="785" t="s">
        <v>36</v>
      </c>
      <c r="G4" s="750"/>
    </row>
    <row r="5" spans="1:7" s="1008" customFormat="1" thickBot="1" x14ac:dyDescent="0.25">
      <c r="A5" s="1012">
        <v>910</v>
      </c>
      <c r="B5" s="1006" t="s">
        <v>432</v>
      </c>
      <c r="C5" s="1001">
        <f>SUM(C6:C7)</f>
        <v>43564.39</v>
      </c>
      <c r="D5" s="1001">
        <f>SUM(D6:D7)</f>
        <v>49592.39</v>
      </c>
      <c r="E5" s="1001">
        <f>SUM(E6:E7)</f>
        <v>34929.90451</v>
      </c>
      <c r="F5" s="736">
        <v>72.11</v>
      </c>
    </row>
    <row r="6" spans="1:7" x14ac:dyDescent="0.2">
      <c r="A6" s="771">
        <v>91001</v>
      </c>
      <c r="B6" s="770" t="s">
        <v>147</v>
      </c>
      <c r="C6" s="731">
        <v>4994.8</v>
      </c>
      <c r="D6" s="731">
        <v>4994.8</v>
      </c>
      <c r="E6" s="731">
        <v>3383.1923099999999</v>
      </c>
      <c r="F6" s="729">
        <v>76.010000000000005</v>
      </c>
    </row>
    <row r="7" spans="1:7" ht="23.25" thickBot="1" x14ac:dyDescent="0.25">
      <c r="A7" s="772">
        <v>91015</v>
      </c>
      <c r="B7" s="757" t="s">
        <v>433</v>
      </c>
      <c r="C7" s="720">
        <v>38569.589999999997</v>
      </c>
      <c r="D7" s="720">
        <v>44597.59</v>
      </c>
      <c r="E7" s="720">
        <v>31546.712200000002</v>
      </c>
      <c r="F7" s="738">
        <v>71.599999999999994</v>
      </c>
    </row>
    <row r="8" spans="1:7" s="1008" customFormat="1" thickBot="1" x14ac:dyDescent="0.25">
      <c r="A8" s="1005">
        <v>911</v>
      </c>
      <c r="B8" s="1006" t="s">
        <v>434</v>
      </c>
      <c r="C8" s="1001">
        <f>C9</f>
        <v>395208</v>
      </c>
      <c r="D8" s="1001">
        <f>D9</f>
        <v>397426.79418999999</v>
      </c>
      <c r="E8" s="1001">
        <f>E9</f>
        <v>364985.87008000002</v>
      </c>
      <c r="F8" s="736">
        <v>84.14</v>
      </c>
    </row>
    <row r="9" spans="1:7" ht="13.5" thickBot="1" x14ac:dyDescent="0.25">
      <c r="A9" s="773">
        <v>91115</v>
      </c>
      <c r="B9" s="762" t="s">
        <v>148</v>
      </c>
      <c r="C9" s="722">
        <v>395208</v>
      </c>
      <c r="D9" s="722">
        <v>397426.79418999999</v>
      </c>
      <c r="E9" s="722">
        <v>364985.87008000002</v>
      </c>
      <c r="F9" s="735">
        <v>84.14</v>
      </c>
    </row>
    <row r="10" spans="1:7" s="1008" customFormat="1" thickBot="1" x14ac:dyDescent="0.25">
      <c r="A10" s="1005">
        <v>912</v>
      </c>
      <c r="B10" s="1009" t="s">
        <v>435</v>
      </c>
      <c r="C10" s="1002">
        <f>SUM(C11:C15)</f>
        <v>55623.99</v>
      </c>
      <c r="D10" s="1002">
        <f t="shared" ref="D10:E10" si="0">SUM(D11:D15)</f>
        <v>309641.01</v>
      </c>
      <c r="E10" s="1002">
        <f t="shared" si="0"/>
        <v>209312.29150000002</v>
      </c>
      <c r="F10" s="1003">
        <v>67.598375131252794</v>
      </c>
    </row>
    <row r="11" spans="1:7" x14ac:dyDescent="0.2">
      <c r="A11" s="775">
        <v>91204</v>
      </c>
      <c r="B11" s="751" t="s">
        <v>436</v>
      </c>
      <c r="C11" s="782">
        <v>17580</v>
      </c>
      <c r="D11" s="782">
        <v>85941.37</v>
      </c>
      <c r="E11" s="782">
        <v>67843.023669999995</v>
      </c>
      <c r="F11" s="747">
        <v>78.941054430479753</v>
      </c>
    </row>
    <row r="12" spans="1:7" x14ac:dyDescent="0.2">
      <c r="A12" s="776">
        <v>91205</v>
      </c>
      <c r="B12" s="133" t="s">
        <v>157</v>
      </c>
      <c r="C12" s="782">
        <v>6563.99</v>
      </c>
      <c r="D12" s="782">
        <v>38347.089999999997</v>
      </c>
      <c r="E12" s="782">
        <v>23986.719399999998</v>
      </c>
      <c r="F12" s="747">
        <v>62.551602742215906</v>
      </c>
    </row>
    <row r="13" spans="1:7" x14ac:dyDescent="0.2">
      <c r="A13" s="776">
        <v>91206</v>
      </c>
      <c r="B13" s="351" t="s">
        <v>149</v>
      </c>
      <c r="C13" s="782">
        <v>15650</v>
      </c>
      <c r="D13" s="782">
        <v>79605.81</v>
      </c>
      <c r="E13" s="782">
        <v>37976.469499999999</v>
      </c>
      <c r="F13" s="747">
        <v>47.705650504655381</v>
      </c>
    </row>
    <row r="14" spans="1:7" x14ac:dyDescent="0.2">
      <c r="A14" s="776">
        <v>91207</v>
      </c>
      <c r="B14" s="351" t="s">
        <v>437</v>
      </c>
      <c r="C14" s="782">
        <v>13330</v>
      </c>
      <c r="D14" s="782">
        <v>58902.17</v>
      </c>
      <c r="E14" s="782">
        <v>37310.538930000002</v>
      </c>
      <c r="F14" s="747">
        <v>63.343233245905886</v>
      </c>
    </row>
    <row r="15" spans="1:7" ht="13.5" thickBot="1" x14ac:dyDescent="0.25">
      <c r="A15" s="780">
        <v>91209</v>
      </c>
      <c r="B15" s="762" t="s">
        <v>150</v>
      </c>
      <c r="C15" s="720">
        <v>2500</v>
      </c>
      <c r="D15" s="720">
        <v>46844.57</v>
      </c>
      <c r="E15" s="720">
        <v>42195.54</v>
      </c>
      <c r="F15" s="738">
        <v>90.075626694833574</v>
      </c>
    </row>
    <row r="16" spans="1:7" s="1008" customFormat="1" thickBot="1" x14ac:dyDescent="0.25">
      <c r="A16" s="1005">
        <v>913</v>
      </c>
      <c r="B16" s="1009" t="s">
        <v>438</v>
      </c>
      <c r="C16" s="1001">
        <f>SUM(C17:C24)</f>
        <v>1606621.31</v>
      </c>
      <c r="D16" s="1001">
        <f>SUM(D17:D24)</f>
        <v>1720586.76</v>
      </c>
      <c r="E16" s="1001">
        <f>SUM(E17:E24)</f>
        <v>1680605.9639999999</v>
      </c>
      <c r="F16" s="736">
        <v>97.676328380420216</v>
      </c>
    </row>
    <row r="17" spans="1:6" x14ac:dyDescent="0.2">
      <c r="A17" s="775">
        <v>91303</v>
      </c>
      <c r="B17" s="751" t="s">
        <v>782</v>
      </c>
      <c r="C17" s="781">
        <v>0</v>
      </c>
      <c r="D17" s="781">
        <v>35000</v>
      </c>
      <c r="E17" s="781">
        <v>0</v>
      </c>
      <c r="F17" s="737">
        <v>0</v>
      </c>
    </row>
    <row r="18" spans="1:6" x14ac:dyDescent="0.2">
      <c r="A18" s="775">
        <v>91304</v>
      </c>
      <c r="B18" s="133" t="s">
        <v>436</v>
      </c>
      <c r="C18" s="782">
        <v>398346.76</v>
      </c>
      <c r="D18" s="782">
        <v>394236.1</v>
      </c>
      <c r="E18" s="782">
        <v>394235.22600000002</v>
      </c>
      <c r="F18" s="747">
        <v>99.999778305436777</v>
      </c>
    </row>
    <row r="19" spans="1:6" x14ac:dyDescent="0.2">
      <c r="A19" s="776">
        <v>91305</v>
      </c>
      <c r="B19" s="351" t="s">
        <v>157</v>
      </c>
      <c r="C19" s="782">
        <v>166482.82</v>
      </c>
      <c r="D19" s="782">
        <v>172161.82</v>
      </c>
      <c r="E19" s="782">
        <v>172161.815</v>
      </c>
      <c r="F19" s="747">
        <v>99.999997095755617</v>
      </c>
    </row>
    <row r="20" spans="1:6" x14ac:dyDescent="0.2">
      <c r="A20" s="776">
        <v>91306</v>
      </c>
      <c r="B20" s="133" t="s">
        <v>149</v>
      </c>
      <c r="C20" s="782">
        <v>445000</v>
      </c>
      <c r="D20" s="782">
        <v>495000</v>
      </c>
      <c r="E20" s="782">
        <v>495000</v>
      </c>
      <c r="F20" s="747">
        <v>100</v>
      </c>
    </row>
    <row r="21" spans="1:6" x14ac:dyDescent="0.2">
      <c r="A21" s="776">
        <v>91307</v>
      </c>
      <c r="B21" s="351" t="s">
        <v>437</v>
      </c>
      <c r="C21" s="782">
        <v>288145.18</v>
      </c>
      <c r="D21" s="782">
        <v>294542.28999999998</v>
      </c>
      <c r="E21" s="782">
        <v>293875.14600000001</v>
      </c>
      <c r="F21" s="747">
        <v>99.773498060329473</v>
      </c>
    </row>
    <row r="22" spans="1:6" x14ac:dyDescent="0.2">
      <c r="A22" s="776">
        <v>91308</v>
      </c>
      <c r="B22" s="351" t="s">
        <v>439</v>
      </c>
      <c r="C22" s="782">
        <v>8046.55</v>
      </c>
      <c r="D22" s="782">
        <v>8046.55</v>
      </c>
      <c r="E22" s="782">
        <v>8046.55</v>
      </c>
      <c r="F22" s="747">
        <v>100</v>
      </c>
    </row>
    <row r="23" spans="1:6" x14ac:dyDescent="0.2">
      <c r="A23" s="776">
        <v>91309</v>
      </c>
      <c r="B23" s="351" t="s">
        <v>150</v>
      </c>
      <c r="C23" s="782">
        <v>275600</v>
      </c>
      <c r="D23" s="782">
        <v>296600</v>
      </c>
      <c r="E23" s="782">
        <v>296600</v>
      </c>
      <c r="F23" s="747">
        <v>100</v>
      </c>
    </row>
    <row r="24" spans="1:6" ht="13.5" thickBot="1" x14ac:dyDescent="0.25">
      <c r="A24" s="772">
        <v>91318</v>
      </c>
      <c r="B24" s="402" t="s">
        <v>502</v>
      </c>
      <c r="C24" s="720">
        <v>25000</v>
      </c>
      <c r="D24" s="720">
        <v>25000</v>
      </c>
      <c r="E24" s="720">
        <v>20687.226999999999</v>
      </c>
      <c r="F24" s="738">
        <v>82.748908</v>
      </c>
    </row>
    <row r="25" spans="1:6" s="1008" customFormat="1" thickBot="1" x14ac:dyDescent="0.25">
      <c r="A25" s="1005">
        <v>914</v>
      </c>
      <c r="B25" s="1010" t="s">
        <v>535</v>
      </c>
      <c r="C25" s="1004">
        <f>SUM(C26:C41)</f>
        <v>222085.68999999997</v>
      </c>
      <c r="D25" s="1004">
        <f>SUM(D26:D41)</f>
        <v>337787.35000000003</v>
      </c>
      <c r="E25" s="1004">
        <f>SUM(E26:E41)</f>
        <v>224100.39236999999</v>
      </c>
      <c r="F25" s="1011">
        <v>66.347683644754625</v>
      </c>
    </row>
    <row r="26" spans="1:6" x14ac:dyDescent="0.2">
      <c r="A26" s="775">
        <v>91401</v>
      </c>
      <c r="B26" s="751" t="s">
        <v>204</v>
      </c>
      <c r="C26" s="782">
        <v>17514</v>
      </c>
      <c r="D26" s="782">
        <v>18158</v>
      </c>
      <c r="E26" s="782">
        <v>13811.42842</v>
      </c>
      <c r="F26" s="747">
        <v>76.062498182619237</v>
      </c>
    </row>
    <row r="27" spans="1:6" x14ac:dyDescent="0.2">
      <c r="A27" s="776">
        <v>91402</v>
      </c>
      <c r="B27" s="351" t="s">
        <v>154</v>
      </c>
      <c r="C27" s="782">
        <v>12579</v>
      </c>
      <c r="D27" s="782">
        <v>17381.189999999999</v>
      </c>
      <c r="E27" s="782">
        <v>9315.1018399999994</v>
      </c>
      <c r="F27" s="747">
        <v>53.593003931261322</v>
      </c>
    </row>
    <row r="28" spans="1:6" x14ac:dyDescent="0.2">
      <c r="A28" s="776">
        <v>91403</v>
      </c>
      <c r="B28" s="351" t="s">
        <v>151</v>
      </c>
      <c r="C28" s="782">
        <v>12755</v>
      </c>
      <c r="D28" s="782">
        <v>76572.58</v>
      </c>
      <c r="E28" s="782">
        <v>69229.294930000004</v>
      </c>
      <c r="F28" s="747">
        <v>90.41003310845737</v>
      </c>
    </row>
    <row r="29" spans="1:6" x14ac:dyDescent="0.2">
      <c r="A29" s="776">
        <v>91404</v>
      </c>
      <c r="B29" s="351" t="s">
        <v>440</v>
      </c>
      <c r="C29" s="782">
        <v>6625</v>
      </c>
      <c r="D29" s="782">
        <v>8985.8799999999992</v>
      </c>
      <c r="E29" s="782">
        <v>8047.87745</v>
      </c>
      <c r="F29" s="747">
        <v>89.713722529123487</v>
      </c>
    </row>
    <row r="30" spans="1:6" x14ac:dyDescent="0.2">
      <c r="A30" s="776">
        <v>91405</v>
      </c>
      <c r="B30" s="351" t="s">
        <v>158</v>
      </c>
      <c r="C30" s="782">
        <v>5209</v>
      </c>
      <c r="D30" s="782">
        <v>13117.18</v>
      </c>
      <c r="E30" s="782">
        <v>5586.1510799999996</v>
      </c>
      <c r="F30" s="747">
        <v>42.586524542622719</v>
      </c>
    </row>
    <row r="31" spans="1:6" x14ac:dyDescent="0.2">
      <c r="A31" s="776">
        <v>91406</v>
      </c>
      <c r="B31" s="133" t="s">
        <v>635</v>
      </c>
      <c r="C31" s="782">
        <v>3945.43</v>
      </c>
      <c r="D31" s="782">
        <v>4853.8100000000004</v>
      </c>
      <c r="E31" s="782">
        <v>2564.5417299999999</v>
      </c>
      <c r="F31" s="747">
        <v>52.835643133950441</v>
      </c>
    </row>
    <row r="32" spans="1:6" x14ac:dyDescent="0.2">
      <c r="A32" s="776">
        <v>91407</v>
      </c>
      <c r="B32" s="351" t="s">
        <v>207</v>
      </c>
      <c r="C32" s="782">
        <v>18344</v>
      </c>
      <c r="D32" s="782">
        <v>18745.73</v>
      </c>
      <c r="E32" s="782">
        <v>17069.74192</v>
      </c>
      <c r="F32" s="747">
        <v>91.059360825105244</v>
      </c>
    </row>
    <row r="33" spans="1:6" x14ac:dyDescent="0.2">
      <c r="A33" s="776">
        <v>91408</v>
      </c>
      <c r="B33" s="351" t="s">
        <v>208</v>
      </c>
      <c r="C33" s="782">
        <v>12721.2</v>
      </c>
      <c r="D33" s="782">
        <v>14181.95</v>
      </c>
      <c r="E33" s="782">
        <v>7558.1095800000003</v>
      </c>
      <c r="F33" s="747">
        <v>53.293867063415114</v>
      </c>
    </row>
    <row r="34" spans="1:6" x14ac:dyDescent="0.2">
      <c r="A34" s="776">
        <v>91409</v>
      </c>
      <c r="B34" s="351" t="s">
        <v>209</v>
      </c>
      <c r="C34" s="782">
        <v>4028.68</v>
      </c>
      <c r="D34" s="782">
        <v>4028.68</v>
      </c>
      <c r="E34" s="782">
        <v>2784.18498</v>
      </c>
      <c r="F34" s="747">
        <v>69.109112165771421</v>
      </c>
    </row>
    <row r="35" spans="1:6" x14ac:dyDescent="0.2">
      <c r="A35" s="776">
        <v>91410</v>
      </c>
      <c r="B35" s="351" t="s">
        <v>441</v>
      </c>
      <c r="C35" s="782">
        <v>4750</v>
      </c>
      <c r="D35" s="782">
        <v>4750</v>
      </c>
      <c r="E35" s="782">
        <v>2675.3518300000001</v>
      </c>
      <c r="F35" s="747">
        <v>56.323196421052636</v>
      </c>
    </row>
    <row r="36" spans="1:6" x14ac:dyDescent="0.2">
      <c r="A36" s="776">
        <v>91411</v>
      </c>
      <c r="B36" s="351" t="s">
        <v>210</v>
      </c>
      <c r="C36" s="782">
        <v>2340</v>
      </c>
      <c r="D36" s="782">
        <v>2340</v>
      </c>
      <c r="E36" s="782">
        <v>19.783999999999999</v>
      </c>
      <c r="F36" s="747">
        <v>0.8454700854700854</v>
      </c>
    </row>
    <row r="37" spans="1:6" x14ac:dyDescent="0.2">
      <c r="A37" s="776">
        <v>91412</v>
      </c>
      <c r="B37" s="351" t="s">
        <v>152</v>
      </c>
      <c r="C37" s="782">
        <v>51494.76</v>
      </c>
      <c r="D37" s="782">
        <v>53463.14</v>
      </c>
      <c r="E37" s="782">
        <v>28621.79077</v>
      </c>
      <c r="F37" s="747">
        <v>53.535558835489269</v>
      </c>
    </row>
    <row r="38" spans="1:6" x14ac:dyDescent="0.2">
      <c r="A38" s="776">
        <v>91414</v>
      </c>
      <c r="B38" s="351" t="s">
        <v>153</v>
      </c>
      <c r="C38" s="782">
        <v>5450</v>
      </c>
      <c r="D38" s="782">
        <v>5450</v>
      </c>
      <c r="E38" s="782">
        <v>1772.0606200000002</v>
      </c>
      <c r="F38" s="747">
        <v>32.514873761467896</v>
      </c>
    </row>
    <row r="39" spans="1:6" x14ac:dyDescent="0.2">
      <c r="A39" s="776">
        <v>91415</v>
      </c>
      <c r="B39" s="351" t="s">
        <v>155</v>
      </c>
      <c r="C39" s="782">
        <v>28650</v>
      </c>
      <c r="D39" s="782">
        <v>29974</v>
      </c>
      <c r="E39" s="782">
        <v>12467.348029999999</v>
      </c>
      <c r="F39" s="747">
        <v>41.593874791485952</v>
      </c>
    </row>
    <row r="40" spans="1:6" x14ac:dyDescent="0.2">
      <c r="A40" s="776">
        <v>91420</v>
      </c>
      <c r="B40" s="351" t="s">
        <v>558</v>
      </c>
      <c r="C40" s="782">
        <v>3000</v>
      </c>
      <c r="D40" s="782">
        <v>3000</v>
      </c>
      <c r="E40" s="782">
        <v>975.66944999999998</v>
      </c>
      <c r="F40" s="747">
        <v>32.522314999999999</v>
      </c>
    </row>
    <row r="41" spans="1:6" ht="13.5" thickBot="1" x14ac:dyDescent="0.25">
      <c r="A41" s="773">
        <v>91421</v>
      </c>
      <c r="B41" s="366" t="s">
        <v>566</v>
      </c>
      <c r="C41" s="720">
        <v>32679.62</v>
      </c>
      <c r="D41" s="720">
        <v>62785.21</v>
      </c>
      <c r="E41" s="720">
        <v>41601.955740000005</v>
      </c>
      <c r="F41" s="738">
        <v>66.260757493683627</v>
      </c>
    </row>
    <row r="42" spans="1:6" s="1008" customFormat="1" thickBot="1" x14ac:dyDescent="0.25">
      <c r="A42" s="1005">
        <v>915</v>
      </c>
      <c r="B42" s="1009" t="s">
        <v>565</v>
      </c>
      <c r="C42" s="1002">
        <f>SUM(C43:C46)</f>
        <v>12700</v>
      </c>
      <c r="D42" s="1002">
        <f t="shared" ref="D42:E42" si="1">SUM(D43:D46)</f>
        <v>12400</v>
      </c>
      <c r="E42" s="1002">
        <f t="shared" si="1"/>
        <v>10550</v>
      </c>
      <c r="F42" s="1003">
        <v>85.08064516129032</v>
      </c>
    </row>
    <row r="43" spans="1:6" x14ac:dyDescent="0.2">
      <c r="A43" s="776">
        <v>91501</v>
      </c>
      <c r="B43" s="751" t="s">
        <v>204</v>
      </c>
      <c r="C43" s="782">
        <v>650</v>
      </c>
      <c r="D43" s="782">
        <v>1050</v>
      </c>
      <c r="E43" s="782">
        <v>1000</v>
      </c>
      <c r="F43" s="747">
        <v>95.238095238095227</v>
      </c>
    </row>
    <row r="44" spans="1:6" x14ac:dyDescent="0.2">
      <c r="A44" s="776">
        <v>91504</v>
      </c>
      <c r="B44" s="351" t="s">
        <v>440</v>
      </c>
      <c r="C44" s="782">
        <v>6350</v>
      </c>
      <c r="D44" s="782">
        <v>5950</v>
      </c>
      <c r="E44" s="782">
        <v>4350</v>
      </c>
      <c r="F44" s="747">
        <v>73.109243697478988</v>
      </c>
    </row>
    <row r="45" spans="1:6" x14ac:dyDescent="0.2">
      <c r="A45" s="776">
        <v>91507</v>
      </c>
      <c r="B45" s="351" t="s">
        <v>207</v>
      </c>
      <c r="C45" s="782">
        <v>5400</v>
      </c>
      <c r="D45" s="782">
        <v>5250</v>
      </c>
      <c r="E45" s="782">
        <v>5200</v>
      </c>
      <c r="F45" s="747">
        <v>99.047619047619051</v>
      </c>
    </row>
    <row r="46" spans="1:6" ht="13.5" thickBot="1" x14ac:dyDescent="0.25">
      <c r="A46" s="772">
        <v>91508</v>
      </c>
      <c r="B46" s="402" t="s">
        <v>208</v>
      </c>
      <c r="C46" s="720">
        <v>300</v>
      </c>
      <c r="D46" s="720">
        <v>150</v>
      </c>
      <c r="E46" s="720">
        <v>0</v>
      </c>
      <c r="F46" s="738">
        <v>0</v>
      </c>
    </row>
    <row r="47" spans="1:6" s="1008" customFormat="1" thickBot="1" x14ac:dyDescent="0.25">
      <c r="A47" s="1005">
        <v>916</v>
      </c>
      <c r="B47" s="1009" t="s">
        <v>442</v>
      </c>
      <c r="C47" s="1002">
        <v>0</v>
      </c>
      <c r="D47" s="1002">
        <v>8346682.3700000001</v>
      </c>
      <c r="E47" s="1002">
        <v>8346604.4641499994</v>
      </c>
      <c r="F47" s="1003">
        <v>99.999066624958914</v>
      </c>
    </row>
    <row r="48" spans="1:6" ht="13.5" thickBot="1" x14ac:dyDescent="0.25">
      <c r="A48" s="773">
        <v>91604</v>
      </c>
      <c r="B48" s="763" t="s">
        <v>440</v>
      </c>
      <c r="C48" s="720">
        <v>0</v>
      </c>
      <c r="D48" s="720">
        <v>8346682.3700000001</v>
      </c>
      <c r="E48" s="720">
        <v>8346604.4641499994</v>
      </c>
      <c r="F48" s="738">
        <v>99.999066624958914</v>
      </c>
    </row>
    <row r="49" spans="1:7" s="1008" customFormat="1" thickBot="1" x14ac:dyDescent="0.25">
      <c r="A49" s="1005">
        <v>917</v>
      </c>
      <c r="B49" s="1006" t="s">
        <v>443</v>
      </c>
      <c r="C49" s="1007">
        <f>SUM(C50:C58)</f>
        <v>325638.41000000003</v>
      </c>
      <c r="D49" s="1007">
        <f t="shared" ref="D49:E49" si="2">SUM(D50:D58)</f>
        <v>1618882.97</v>
      </c>
      <c r="E49" s="1007">
        <f t="shared" si="2"/>
        <v>1394170.3281</v>
      </c>
      <c r="F49" s="1003">
        <v>86.119278164992977</v>
      </c>
    </row>
    <row r="50" spans="1:7" ht="12.75" customHeight="1" x14ac:dyDescent="0.2">
      <c r="A50" s="778">
        <v>91701</v>
      </c>
      <c r="B50" s="754" t="s">
        <v>204</v>
      </c>
      <c r="C50" s="782">
        <v>18846</v>
      </c>
      <c r="D50" s="782">
        <v>26662.9</v>
      </c>
      <c r="E50" s="782">
        <v>26510.9</v>
      </c>
      <c r="F50" s="747">
        <v>99.429919476126003</v>
      </c>
    </row>
    <row r="51" spans="1:7" ht="12.75" customHeight="1" x14ac:dyDescent="0.2">
      <c r="A51" s="776">
        <v>91702</v>
      </c>
      <c r="B51" s="754" t="s">
        <v>154</v>
      </c>
      <c r="C51" s="782">
        <v>35198</v>
      </c>
      <c r="D51" s="782">
        <v>36933</v>
      </c>
      <c r="E51" s="782">
        <v>35112.775270000006</v>
      </c>
      <c r="F51" s="747">
        <v>95.071549210732968</v>
      </c>
    </row>
    <row r="52" spans="1:7" ht="12.75" customHeight="1" x14ac:dyDescent="0.2">
      <c r="A52" s="779">
        <v>91704</v>
      </c>
      <c r="B52" s="133" t="s">
        <v>440</v>
      </c>
      <c r="C52" s="782">
        <v>86405</v>
      </c>
      <c r="D52" s="782">
        <v>200626.45</v>
      </c>
      <c r="E52" s="782">
        <v>65783.803109999993</v>
      </c>
      <c r="F52" s="747">
        <v>32.789197590846072</v>
      </c>
    </row>
    <row r="53" spans="1:7" ht="12.75" customHeight="1" x14ac:dyDescent="0.25">
      <c r="A53" s="779">
        <v>91705</v>
      </c>
      <c r="B53" s="133" t="s">
        <v>158</v>
      </c>
      <c r="C53" s="782">
        <v>68460</v>
      </c>
      <c r="D53" s="782">
        <v>1113836.3400000001</v>
      </c>
      <c r="E53" s="782">
        <v>1109977.37898</v>
      </c>
      <c r="F53" s="747">
        <v>99.653543264713377</v>
      </c>
      <c r="G53" s="750"/>
    </row>
    <row r="54" spans="1:7" ht="12.75" customHeight="1" x14ac:dyDescent="0.25">
      <c r="A54" s="779">
        <v>91706</v>
      </c>
      <c r="B54" s="133" t="s">
        <v>635</v>
      </c>
      <c r="C54" s="782">
        <v>3150</v>
      </c>
      <c r="D54" s="782">
        <v>59557.72</v>
      </c>
      <c r="E54" s="782">
        <v>24406.95462</v>
      </c>
      <c r="F54" s="747">
        <v>40.980337427289022</v>
      </c>
      <c r="G54" s="750"/>
    </row>
    <row r="55" spans="1:7" ht="12.75" customHeight="1" x14ac:dyDescent="0.25">
      <c r="A55" s="777">
        <v>91707</v>
      </c>
      <c r="B55" s="764" t="s">
        <v>207</v>
      </c>
      <c r="C55" s="782">
        <v>26439.200000000001</v>
      </c>
      <c r="D55" s="782">
        <v>62651.67</v>
      </c>
      <c r="E55" s="782">
        <v>45500.029929999997</v>
      </c>
      <c r="F55" s="747">
        <v>72.623810235225974</v>
      </c>
      <c r="G55" s="750"/>
    </row>
    <row r="56" spans="1:7" ht="12.75" customHeight="1" x14ac:dyDescent="0.25">
      <c r="A56" s="779">
        <v>91708</v>
      </c>
      <c r="B56" s="133" t="s">
        <v>208</v>
      </c>
      <c r="C56" s="782">
        <v>20520</v>
      </c>
      <c r="D56" s="782">
        <v>33869.54</v>
      </c>
      <c r="E56" s="782">
        <v>21554.795600000001</v>
      </c>
      <c r="F56" s="747">
        <v>63.640650566851519</v>
      </c>
      <c r="G56" s="750"/>
    </row>
    <row r="57" spans="1:7" ht="12.75" customHeight="1" x14ac:dyDescent="0.25">
      <c r="A57" s="779">
        <v>91709</v>
      </c>
      <c r="B57" s="133" t="s">
        <v>209</v>
      </c>
      <c r="C57" s="782">
        <v>35091.25</v>
      </c>
      <c r="D57" s="782">
        <v>33902.129999999997</v>
      </c>
      <c r="E57" s="782">
        <v>33447.292999999998</v>
      </c>
      <c r="F57" s="747">
        <v>98.658382231440925</v>
      </c>
      <c r="G57" s="750"/>
    </row>
    <row r="58" spans="1:7" ht="12.75" customHeight="1" thickBot="1" x14ac:dyDescent="0.3">
      <c r="A58" s="780">
        <v>91721</v>
      </c>
      <c r="B58" s="366" t="s">
        <v>566</v>
      </c>
      <c r="C58" s="720">
        <v>31528.959999999999</v>
      </c>
      <c r="D58" s="720">
        <v>50843.22</v>
      </c>
      <c r="E58" s="720">
        <v>31876.39759</v>
      </c>
      <c r="F58" s="738">
        <v>62.69547363443936</v>
      </c>
      <c r="G58" s="750"/>
    </row>
    <row r="59" spans="1:7" ht="9" customHeight="1" x14ac:dyDescent="0.25">
      <c r="A59" s="761"/>
      <c r="B59" s="395"/>
      <c r="C59" s="760"/>
      <c r="D59" s="760"/>
      <c r="E59" s="760"/>
      <c r="F59" s="1235"/>
      <c r="G59" s="750"/>
    </row>
    <row r="60" spans="1:7" x14ac:dyDescent="0.2">
      <c r="A60" s="761"/>
      <c r="B60" s="395"/>
      <c r="C60" s="760"/>
      <c r="D60" s="760"/>
      <c r="E60" s="760"/>
      <c r="F60" s="734" t="s">
        <v>781</v>
      </c>
      <c r="G60" s="758"/>
    </row>
    <row r="61" spans="1:7" ht="15.75" customHeight="1" x14ac:dyDescent="0.25">
      <c r="A61" s="1297" t="s">
        <v>937</v>
      </c>
      <c r="B61" s="1297"/>
      <c r="C61" s="1297"/>
      <c r="D61" s="1297"/>
      <c r="E61" s="1297"/>
      <c r="F61" s="1297"/>
      <c r="G61" s="749"/>
    </row>
    <row r="62" spans="1:7" ht="13.5" thickBot="1" x14ac:dyDescent="0.25">
      <c r="A62" s="767"/>
      <c r="B62" s="768"/>
      <c r="C62" s="766"/>
      <c r="D62" s="766"/>
      <c r="E62" s="774"/>
      <c r="F62" s="748" t="s">
        <v>33</v>
      </c>
      <c r="G62" s="758"/>
    </row>
    <row r="63" spans="1:7" ht="13.5" thickBot="1" x14ac:dyDescent="0.25">
      <c r="A63" s="769" t="s">
        <v>146</v>
      </c>
      <c r="B63" s="756" t="s">
        <v>274</v>
      </c>
      <c r="C63" s="724" t="s">
        <v>917</v>
      </c>
      <c r="D63" s="724" t="s">
        <v>918</v>
      </c>
      <c r="E63" s="784" t="s">
        <v>45</v>
      </c>
      <c r="F63" s="785" t="s">
        <v>36</v>
      </c>
      <c r="G63" s="758"/>
    </row>
    <row r="64" spans="1:7" s="1008" customFormat="1" thickBot="1" x14ac:dyDescent="0.25">
      <c r="A64" s="1013">
        <v>918</v>
      </c>
      <c r="B64" s="1006" t="s">
        <v>935</v>
      </c>
      <c r="C64" s="1001">
        <v>949135.6</v>
      </c>
      <c r="D64" s="1001">
        <v>1231734.0900000001</v>
      </c>
      <c r="E64" s="1001">
        <v>1231726.12916</v>
      </c>
      <c r="F64" s="736">
        <v>99.999353688424748</v>
      </c>
      <c r="G64" s="1014"/>
    </row>
    <row r="65" spans="1:7" ht="12.75" customHeight="1" thickBot="1" x14ac:dyDescent="0.3">
      <c r="A65" s="730">
        <v>91821</v>
      </c>
      <c r="B65" s="719" t="s">
        <v>566</v>
      </c>
      <c r="C65" s="722">
        <v>949135.6</v>
      </c>
      <c r="D65" s="722">
        <v>1231734.0900000001</v>
      </c>
      <c r="E65" s="722">
        <v>1231726.12916</v>
      </c>
      <c r="F65" s="735">
        <v>99.999353688424748</v>
      </c>
      <c r="G65" s="750"/>
    </row>
    <row r="66" spans="1:7" s="1008" customFormat="1" thickBot="1" x14ac:dyDescent="0.25">
      <c r="A66" s="1013">
        <v>919</v>
      </c>
      <c r="B66" s="1006" t="s">
        <v>444</v>
      </c>
      <c r="C66" s="1001">
        <f>C67</f>
        <v>11767.42</v>
      </c>
      <c r="D66" s="1001">
        <f>D67</f>
        <v>323.62</v>
      </c>
      <c r="E66" s="1001">
        <v>0</v>
      </c>
      <c r="F66" s="736" t="s">
        <v>38</v>
      </c>
      <c r="G66" s="1014"/>
    </row>
    <row r="67" spans="1:7" ht="12.75" customHeight="1" thickBot="1" x14ac:dyDescent="0.3">
      <c r="A67" s="773">
        <v>91903</v>
      </c>
      <c r="B67" s="763" t="s">
        <v>445</v>
      </c>
      <c r="C67" s="722">
        <v>11767.42</v>
      </c>
      <c r="D67" s="722">
        <v>323.62</v>
      </c>
      <c r="E67" s="722">
        <v>0</v>
      </c>
      <c r="F67" s="735">
        <f>E67/D67*100</f>
        <v>0</v>
      </c>
      <c r="G67" s="750"/>
    </row>
    <row r="68" spans="1:7" s="1008" customFormat="1" thickBot="1" x14ac:dyDescent="0.25">
      <c r="A68" s="1005">
        <v>920</v>
      </c>
      <c r="B68" s="1015" t="s">
        <v>513</v>
      </c>
      <c r="C68" s="1001">
        <f>SUM(C69:C78)</f>
        <v>1324569.1299999999</v>
      </c>
      <c r="D68" s="1001">
        <f t="shared" ref="D68:E68" si="3">SUM(D69:D78)</f>
        <v>3106388.3000000003</v>
      </c>
      <c r="E68" s="1001">
        <f t="shared" si="3"/>
        <v>1227062.72049</v>
      </c>
      <c r="F68" s="736">
        <f t="shared" ref="F68:F113" si="4">E68/D68*100</f>
        <v>39.50126648654966</v>
      </c>
      <c r="G68" s="1014"/>
    </row>
    <row r="69" spans="1:7" ht="12.75" customHeight="1" x14ac:dyDescent="0.2">
      <c r="A69" s="771">
        <v>92004</v>
      </c>
      <c r="B69" s="752" t="s">
        <v>440</v>
      </c>
      <c r="C69" s="731">
        <v>188000</v>
      </c>
      <c r="D69" s="731">
        <v>97650</v>
      </c>
      <c r="E69" s="731">
        <v>0</v>
      </c>
      <c r="F69" s="729">
        <f t="shared" si="4"/>
        <v>0</v>
      </c>
    </row>
    <row r="70" spans="1:7" ht="12.75" customHeight="1" x14ac:dyDescent="0.2">
      <c r="A70" s="776">
        <v>92005</v>
      </c>
      <c r="B70" s="351" t="s">
        <v>158</v>
      </c>
      <c r="C70" s="782">
        <v>19000</v>
      </c>
      <c r="D70" s="782">
        <v>37251.199999999997</v>
      </c>
      <c r="E70" s="782">
        <v>16</v>
      </c>
      <c r="F70" s="747">
        <f t="shared" si="4"/>
        <v>4.2951636457349028E-2</v>
      </c>
    </row>
    <row r="71" spans="1:7" ht="12.75" customHeight="1" x14ac:dyDescent="0.2">
      <c r="A71" s="776">
        <v>92006</v>
      </c>
      <c r="B71" s="351" t="s">
        <v>635</v>
      </c>
      <c r="C71" s="782">
        <v>708398</v>
      </c>
      <c r="D71" s="782">
        <v>1514073.32</v>
      </c>
      <c r="E71" s="782">
        <v>910191.46013000002</v>
      </c>
      <c r="F71" s="747">
        <f t="shared" si="4"/>
        <v>60.115415026928808</v>
      </c>
    </row>
    <row r="72" spans="1:7" ht="12.75" customHeight="1" x14ac:dyDescent="0.2">
      <c r="A72" s="776">
        <v>92008</v>
      </c>
      <c r="B72" s="133" t="s">
        <v>208</v>
      </c>
      <c r="C72" s="782">
        <v>3500</v>
      </c>
      <c r="D72" s="782">
        <v>8998.07</v>
      </c>
      <c r="E72" s="782">
        <v>336.50099999999998</v>
      </c>
      <c r="F72" s="747">
        <f t="shared" si="4"/>
        <v>3.7397019583088373</v>
      </c>
    </row>
    <row r="73" spans="1:7" ht="12.75" customHeight="1" x14ac:dyDescent="0.2">
      <c r="A73" s="776">
        <v>92009</v>
      </c>
      <c r="B73" s="351" t="s">
        <v>209</v>
      </c>
      <c r="C73" s="782">
        <v>222771.13</v>
      </c>
      <c r="D73" s="782">
        <v>455042.71</v>
      </c>
      <c r="E73" s="782">
        <v>177659.83121999999</v>
      </c>
      <c r="F73" s="747">
        <f t="shared" si="4"/>
        <v>39.042451909624042</v>
      </c>
    </row>
    <row r="74" spans="1:7" ht="12.75" customHeight="1" x14ac:dyDescent="0.2">
      <c r="A74" s="776">
        <v>92011</v>
      </c>
      <c r="B74" s="351" t="s">
        <v>210</v>
      </c>
      <c r="C74" s="782">
        <v>1500</v>
      </c>
      <c r="D74" s="782">
        <v>1500</v>
      </c>
      <c r="E74" s="782">
        <v>140.36000000000001</v>
      </c>
      <c r="F74" s="747">
        <f t="shared" si="4"/>
        <v>9.3573333333333348</v>
      </c>
    </row>
    <row r="75" spans="1:7" ht="12.75" customHeight="1" x14ac:dyDescent="0.2">
      <c r="A75" s="776">
        <v>92012</v>
      </c>
      <c r="B75" s="351" t="s">
        <v>152</v>
      </c>
      <c r="C75" s="782">
        <v>18600</v>
      </c>
      <c r="D75" s="782">
        <v>19450.77</v>
      </c>
      <c r="E75" s="782">
        <v>2916.4852900000001</v>
      </c>
      <c r="F75" s="747">
        <f t="shared" si="4"/>
        <v>14.994189381705711</v>
      </c>
    </row>
    <row r="76" spans="1:7" ht="12.75" customHeight="1" x14ac:dyDescent="0.2">
      <c r="A76" s="776">
        <v>92014</v>
      </c>
      <c r="B76" s="351" t="s">
        <v>153</v>
      </c>
      <c r="C76" s="782">
        <v>122800</v>
      </c>
      <c r="D76" s="782">
        <v>874273.23</v>
      </c>
      <c r="E76" s="782">
        <v>132141.62734000001</v>
      </c>
      <c r="F76" s="747">
        <f t="shared" si="4"/>
        <v>15.114454246757619</v>
      </c>
    </row>
    <row r="77" spans="1:7" ht="12.75" customHeight="1" x14ac:dyDescent="0.2">
      <c r="A77" s="776">
        <v>92015</v>
      </c>
      <c r="B77" s="351" t="s">
        <v>155</v>
      </c>
      <c r="C77" s="782">
        <v>40000</v>
      </c>
      <c r="D77" s="782">
        <v>95149</v>
      </c>
      <c r="E77" s="782">
        <v>660.45551</v>
      </c>
      <c r="F77" s="747">
        <f t="shared" si="4"/>
        <v>0.69412764190900589</v>
      </c>
    </row>
    <row r="78" spans="1:7" ht="12.75" customHeight="1" thickBot="1" x14ac:dyDescent="0.25">
      <c r="A78" s="772">
        <v>92021</v>
      </c>
      <c r="B78" s="402" t="s">
        <v>566</v>
      </c>
      <c r="C78" s="720">
        <v>0</v>
      </c>
      <c r="D78" s="720">
        <v>3000</v>
      </c>
      <c r="E78" s="720">
        <v>3000</v>
      </c>
      <c r="F78" s="738">
        <f t="shared" si="4"/>
        <v>100</v>
      </c>
    </row>
    <row r="79" spans="1:7" s="1008" customFormat="1" thickBot="1" x14ac:dyDescent="0.25">
      <c r="A79" s="1005">
        <v>921</v>
      </c>
      <c r="B79" s="1009" t="s">
        <v>559</v>
      </c>
      <c r="C79" s="1002">
        <v>0</v>
      </c>
      <c r="D79" s="1002">
        <v>0</v>
      </c>
      <c r="E79" s="822">
        <v>0</v>
      </c>
      <c r="F79" s="736" t="s">
        <v>38</v>
      </c>
    </row>
    <row r="80" spans="1:7" ht="12.75" customHeight="1" thickBot="1" x14ac:dyDescent="0.25">
      <c r="A80" s="773">
        <v>92104</v>
      </c>
      <c r="B80" s="763" t="s">
        <v>440</v>
      </c>
      <c r="C80" s="755">
        <v>0</v>
      </c>
      <c r="D80" s="755">
        <v>0</v>
      </c>
      <c r="E80" s="783">
        <v>0</v>
      </c>
      <c r="F80" s="735" t="s">
        <v>38</v>
      </c>
    </row>
    <row r="81" spans="1:6" s="1008" customFormat="1" thickBot="1" x14ac:dyDescent="0.25">
      <c r="A81" s="1005">
        <v>923</v>
      </c>
      <c r="B81" s="1009" t="s">
        <v>446</v>
      </c>
      <c r="C81" s="1001">
        <f>SUM(C82:C92)</f>
        <v>935511.34000000008</v>
      </c>
      <c r="D81" s="1001">
        <f>SUM(D82:D92)</f>
        <v>2470543.4700000002</v>
      </c>
      <c r="E81" s="1001">
        <f t="shared" ref="E81" si="5">SUM(E82:E92)</f>
        <v>611650.55235999997</v>
      </c>
      <c r="F81" s="736">
        <f t="shared" si="4"/>
        <v>24.757732854625704</v>
      </c>
    </row>
    <row r="82" spans="1:6" ht="12.75" customHeight="1" x14ac:dyDescent="0.2">
      <c r="A82" s="775">
        <v>92301</v>
      </c>
      <c r="B82" s="754" t="s">
        <v>204</v>
      </c>
      <c r="C82" s="781">
        <v>530.30999999999995</v>
      </c>
      <c r="D82" s="781">
        <v>3735.38</v>
      </c>
      <c r="E82" s="781">
        <v>2631.6944100000001</v>
      </c>
      <c r="F82" s="737">
        <f t="shared" si="4"/>
        <v>70.45319110773201</v>
      </c>
    </row>
    <row r="83" spans="1:6" ht="12.75" customHeight="1" x14ac:dyDescent="0.2">
      <c r="A83" s="775">
        <v>92302</v>
      </c>
      <c r="B83" s="751" t="s">
        <v>154</v>
      </c>
      <c r="C83" s="782">
        <v>94715.1</v>
      </c>
      <c r="D83" s="782">
        <v>326416.39</v>
      </c>
      <c r="E83" s="782">
        <v>86801.271730000008</v>
      </c>
      <c r="F83" s="747">
        <f t="shared" si="4"/>
        <v>26.592191565503192</v>
      </c>
    </row>
    <row r="84" spans="1:6" ht="12.75" customHeight="1" x14ac:dyDescent="0.2">
      <c r="A84" s="776">
        <v>92303</v>
      </c>
      <c r="B84" s="351" t="s">
        <v>151</v>
      </c>
      <c r="C84" s="782">
        <v>1500</v>
      </c>
      <c r="D84" s="782">
        <v>25876.38</v>
      </c>
      <c r="E84" s="782">
        <v>415.98311999999999</v>
      </c>
      <c r="F84" s="747">
        <f t="shared" si="4"/>
        <v>1.6075784943643583</v>
      </c>
    </row>
    <row r="85" spans="1:6" ht="12.75" customHeight="1" x14ac:dyDescent="0.2">
      <c r="A85" s="776">
        <v>92304</v>
      </c>
      <c r="B85" s="351" t="s">
        <v>440</v>
      </c>
      <c r="C85" s="782">
        <v>3679.9</v>
      </c>
      <c r="D85" s="782">
        <v>78148.77</v>
      </c>
      <c r="E85" s="782">
        <v>20304.041510000003</v>
      </c>
      <c r="F85" s="747">
        <f t="shared" si="4"/>
        <v>25.981268176069822</v>
      </c>
    </row>
    <row r="86" spans="1:6" ht="12.75" customHeight="1" x14ac:dyDescent="0.2">
      <c r="A86" s="776">
        <v>92305</v>
      </c>
      <c r="B86" s="351" t="s">
        <v>158</v>
      </c>
      <c r="C86" s="782">
        <v>8695</v>
      </c>
      <c r="D86" s="782">
        <v>134197.53</v>
      </c>
      <c r="E86" s="782">
        <v>80299.868969999996</v>
      </c>
      <c r="F86" s="747">
        <f t="shared" si="4"/>
        <v>59.837069259024368</v>
      </c>
    </row>
    <row r="87" spans="1:6" ht="12.75" customHeight="1" x14ac:dyDescent="0.2">
      <c r="A87" s="776">
        <v>92306</v>
      </c>
      <c r="B87" s="351" t="s">
        <v>635</v>
      </c>
      <c r="C87" s="782">
        <v>262870</v>
      </c>
      <c r="D87" s="782">
        <v>862498.04</v>
      </c>
      <c r="E87" s="782">
        <v>202753.66547000001</v>
      </c>
      <c r="F87" s="747">
        <f t="shared" si="4"/>
        <v>23.507724779293412</v>
      </c>
    </row>
    <row r="88" spans="1:6" ht="12.75" customHeight="1" x14ac:dyDescent="0.2">
      <c r="A88" s="776">
        <v>92307</v>
      </c>
      <c r="B88" s="351" t="s">
        <v>207</v>
      </c>
      <c r="C88" s="782">
        <v>3471.03</v>
      </c>
      <c r="D88" s="782">
        <v>15205.18</v>
      </c>
      <c r="E88" s="782">
        <v>9563.4350699999995</v>
      </c>
      <c r="F88" s="747">
        <f t="shared" si="4"/>
        <v>62.89590172559614</v>
      </c>
    </row>
    <row r="89" spans="1:6" ht="12.75" customHeight="1" x14ac:dyDescent="0.2">
      <c r="A89" s="776">
        <v>2308</v>
      </c>
      <c r="B89" s="133" t="s">
        <v>208</v>
      </c>
      <c r="C89" s="782">
        <v>0</v>
      </c>
      <c r="D89" s="782">
        <v>55.78</v>
      </c>
      <c r="E89" s="782">
        <v>55.77872</v>
      </c>
      <c r="F89" s="747">
        <f t="shared" si="4"/>
        <v>99.997705270706334</v>
      </c>
    </row>
    <row r="90" spans="1:6" ht="12.75" customHeight="1" x14ac:dyDescent="0.2">
      <c r="A90" s="776">
        <v>92309</v>
      </c>
      <c r="B90" s="133" t="s">
        <v>209</v>
      </c>
      <c r="C90" s="782">
        <v>0</v>
      </c>
      <c r="D90" s="782">
        <v>6444.28</v>
      </c>
      <c r="E90" s="782">
        <v>6444.2754500000001</v>
      </c>
      <c r="F90" s="747">
        <f t="shared" si="4"/>
        <v>99.999929394750069</v>
      </c>
    </row>
    <row r="91" spans="1:6" ht="12.75" customHeight="1" x14ac:dyDescent="0.2">
      <c r="A91" s="776">
        <v>92314</v>
      </c>
      <c r="B91" s="155" t="s">
        <v>153</v>
      </c>
      <c r="C91" s="782">
        <v>559850</v>
      </c>
      <c r="D91" s="782">
        <v>1012765.74</v>
      </c>
      <c r="E91" s="782">
        <v>200280.53790999998</v>
      </c>
      <c r="F91" s="747">
        <f t="shared" si="4"/>
        <v>19.775603577387994</v>
      </c>
    </row>
    <row r="92" spans="1:6" ht="12.75" customHeight="1" thickBot="1" x14ac:dyDescent="0.25">
      <c r="A92" s="780">
        <v>92321</v>
      </c>
      <c r="B92" s="366" t="s">
        <v>566</v>
      </c>
      <c r="C92" s="720">
        <v>200</v>
      </c>
      <c r="D92" s="720">
        <v>5200</v>
      </c>
      <c r="E92" s="720">
        <v>2100</v>
      </c>
      <c r="F92" s="738">
        <f t="shared" si="4"/>
        <v>40.384615384615387</v>
      </c>
    </row>
    <row r="93" spans="1:6" s="1008" customFormat="1" thickBot="1" x14ac:dyDescent="0.25">
      <c r="A93" s="1005">
        <v>924</v>
      </c>
      <c r="B93" s="1009" t="s">
        <v>447</v>
      </c>
      <c r="C93" s="1001">
        <f>C94</f>
        <v>39000</v>
      </c>
      <c r="D93" s="1001">
        <f>D94</f>
        <v>39000</v>
      </c>
      <c r="E93" s="1001">
        <v>0</v>
      </c>
      <c r="F93" s="736">
        <v>0</v>
      </c>
    </row>
    <row r="94" spans="1:6" ht="12.75" customHeight="1" thickBot="1" x14ac:dyDescent="0.25">
      <c r="A94" s="773">
        <v>92403</v>
      </c>
      <c r="B94" s="763" t="s">
        <v>151</v>
      </c>
      <c r="C94" s="722">
        <v>39000</v>
      </c>
      <c r="D94" s="722">
        <v>39000</v>
      </c>
      <c r="E94" s="722">
        <v>0</v>
      </c>
      <c r="F94" s="735">
        <f>E94/D94*100</f>
        <v>0</v>
      </c>
    </row>
    <row r="95" spans="1:6" s="1008" customFormat="1" thickBot="1" x14ac:dyDescent="0.25">
      <c r="A95" s="1005">
        <v>925</v>
      </c>
      <c r="B95" s="1009" t="s">
        <v>448</v>
      </c>
      <c r="C95" s="1001">
        <v>10538.2</v>
      </c>
      <c r="D95" s="1001">
        <v>23274.1</v>
      </c>
      <c r="E95" s="1001">
        <v>11477.695210000002</v>
      </c>
      <c r="F95" s="736">
        <f t="shared" si="4"/>
        <v>49.315312772566941</v>
      </c>
    </row>
    <row r="96" spans="1:6" ht="12.75" customHeight="1" thickBot="1" x14ac:dyDescent="0.25">
      <c r="A96" s="773">
        <v>92515</v>
      </c>
      <c r="B96" s="763" t="s">
        <v>155</v>
      </c>
      <c r="C96" s="722">
        <v>10538.2</v>
      </c>
      <c r="D96" s="722">
        <v>23274.1</v>
      </c>
      <c r="E96" s="722">
        <v>11477.695210000002</v>
      </c>
      <c r="F96" s="735">
        <f t="shared" si="4"/>
        <v>49.315312772566941</v>
      </c>
    </row>
    <row r="97" spans="1:7" s="1008" customFormat="1" thickBot="1" x14ac:dyDescent="0.25">
      <c r="A97" s="1013">
        <v>926</v>
      </c>
      <c r="B97" s="1006" t="s">
        <v>449</v>
      </c>
      <c r="C97" s="1001">
        <f t="shared" ref="C97:D97" si="6">SUM(C98:C105)</f>
        <v>156400</v>
      </c>
      <c r="D97" s="1001">
        <f t="shared" si="6"/>
        <v>278424.48000000004</v>
      </c>
      <c r="E97" s="1001">
        <f>SUM(E98:E105)</f>
        <v>169014.69218000001</v>
      </c>
      <c r="F97" s="736">
        <f t="shared" si="4"/>
        <v>60.703962589783764</v>
      </c>
    </row>
    <row r="98" spans="1:7" ht="12.75" customHeight="1" x14ac:dyDescent="0.2">
      <c r="A98" s="778">
        <v>92601</v>
      </c>
      <c r="B98" s="754" t="s">
        <v>204</v>
      </c>
      <c r="C98" s="781">
        <v>19000</v>
      </c>
      <c r="D98" s="781">
        <v>34636.43</v>
      </c>
      <c r="E98" s="781">
        <v>27933.503579999997</v>
      </c>
      <c r="F98" s="737">
        <f t="shared" si="4"/>
        <v>80.647756076477847</v>
      </c>
    </row>
    <row r="99" spans="1:7" ht="12.75" customHeight="1" x14ac:dyDescent="0.2">
      <c r="A99" s="775">
        <v>92602</v>
      </c>
      <c r="B99" s="754" t="s">
        <v>154</v>
      </c>
      <c r="C99" s="782">
        <v>36550</v>
      </c>
      <c r="D99" s="782">
        <v>44517.33</v>
      </c>
      <c r="E99" s="782">
        <v>39289.304250000001</v>
      </c>
      <c r="F99" s="747">
        <f t="shared" si="4"/>
        <v>88.2562010120553</v>
      </c>
    </row>
    <row r="100" spans="1:7" ht="12.75" customHeight="1" x14ac:dyDescent="0.2">
      <c r="A100" s="779">
        <v>92604</v>
      </c>
      <c r="B100" s="133" t="s">
        <v>440</v>
      </c>
      <c r="C100" s="782">
        <v>34250</v>
      </c>
      <c r="D100" s="782">
        <v>45726.06</v>
      </c>
      <c r="E100" s="782">
        <v>41405.406000000003</v>
      </c>
      <c r="F100" s="747">
        <f t="shared" si="4"/>
        <v>90.551003082268636</v>
      </c>
    </row>
    <row r="101" spans="1:7" ht="12.75" customHeight="1" x14ac:dyDescent="0.25">
      <c r="A101" s="776">
        <v>92605</v>
      </c>
      <c r="B101" s="351" t="s">
        <v>158</v>
      </c>
      <c r="C101" s="782">
        <v>1500</v>
      </c>
      <c r="D101" s="782">
        <v>1822.98</v>
      </c>
      <c r="E101" s="782">
        <v>1822.9770000000001</v>
      </c>
      <c r="F101" s="747">
        <f t="shared" si="4"/>
        <v>99.999835434288926</v>
      </c>
      <c r="G101" s="750"/>
    </row>
    <row r="102" spans="1:7" ht="12.75" customHeight="1" x14ac:dyDescent="0.25">
      <c r="A102" s="777">
        <v>92606</v>
      </c>
      <c r="B102" s="351" t="s">
        <v>635</v>
      </c>
      <c r="C102" s="782">
        <v>14000</v>
      </c>
      <c r="D102" s="782">
        <v>44566.45</v>
      </c>
      <c r="E102" s="782">
        <v>12986.574630000001</v>
      </c>
      <c r="F102" s="747">
        <f t="shared" si="4"/>
        <v>29.139800522590427</v>
      </c>
      <c r="G102" s="750"/>
    </row>
    <row r="103" spans="1:7" ht="12.75" customHeight="1" x14ac:dyDescent="0.25">
      <c r="A103" s="779">
        <v>92607</v>
      </c>
      <c r="B103" s="133" t="s">
        <v>207</v>
      </c>
      <c r="C103" s="782">
        <v>21000</v>
      </c>
      <c r="D103" s="782">
        <v>45353.08</v>
      </c>
      <c r="E103" s="782">
        <v>26497.440770000001</v>
      </c>
      <c r="F103" s="747">
        <f t="shared" si="4"/>
        <v>58.424787842413352</v>
      </c>
      <c r="G103" s="750"/>
    </row>
    <row r="104" spans="1:7" ht="12.75" customHeight="1" x14ac:dyDescent="0.25">
      <c r="A104" s="777">
        <v>92608</v>
      </c>
      <c r="B104" s="351" t="s">
        <v>208</v>
      </c>
      <c r="C104" s="782">
        <v>23700</v>
      </c>
      <c r="D104" s="782">
        <v>49380.44</v>
      </c>
      <c r="E104" s="782">
        <v>11052.757019999999</v>
      </c>
      <c r="F104" s="747">
        <f t="shared" si="4"/>
        <v>22.382864591729028</v>
      </c>
      <c r="G104" s="750"/>
    </row>
    <row r="105" spans="1:7" ht="12.75" customHeight="1" thickBot="1" x14ac:dyDescent="0.3">
      <c r="A105" s="786">
        <v>92609</v>
      </c>
      <c r="B105" s="402" t="s">
        <v>209</v>
      </c>
      <c r="C105" s="720">
        <v>6400</v>
      </c>
      <c r="D105" s="720">
        <v>12421.71</v>
      </c>
      <c r="E105" s="720">
        <v>8026.7289299999993</v>
      </c>
      <c r="F105" s="738">
        <f t="shared" si="4"/>
        <v>64.618550344517772</v>
      </c>
      <c r="G105" s="750"/>
    </row>
    <row r="106" spans="1:7" s="1008" customFormat="1" thickBot="1" x14ac:dyDescent="0.25">
      <c r="A106" s="1013">
        <v>927</v>
      </c>
      <c r="B106" s="1006" t="s">
        <v>638</v>
      </c>
      <c r="C106" s="1001">
        <v>0</v>
      </c>
      <c r="D106" s="1001">
        <v>902241.87</v>
      </c>
      <c r="E106" s="1001">
        <v>195443.91391</v>
      </c>
      <c r="F106" s="736">
        <f t="shared" si="4"/>
        <v>21.662031037198485</v>
      </c>
      <c r="G106" s="1014"/>
    </row>
    <row r="107" spans="1:7" ht="12.75" customHeight="1" thickBot="1" x14ac:dyDescent="0.3">
      <c r="A107" s="780">
        <v>92708</v>
      </c>
      <c r="B107" s="762" t="s">
        <v>208</v>
      </c>
      <c r="C107" s="722">
        <v>0</v>
      </c>
      <c r="D107" s="722">
        <v>902241.87</v>
      </c>
      <c r="E107" s="722">
        <v>195443.91391</v>
      </c>
      <c r="F107" s="735">
        <f t="shared" si="4"/>
        <v>21.662031037198485</v>
      </c>
      <c r="G107" s="750"/>
    </row>
    <row r="108" spans="1:7" s="1008" customFormat="1" thickBot="1" x14ac:dyDescent="0.25">
      <c r="A108" s="1013">
        <v>931</v>
      </c>
      <c r="B108" s="1006" t="s">
        <v>450</v>
      </c>
      <c r="C108" s="1001">
        <v>10000</v>
      </c>
      <c r="D108" s="1001">
        <v>158781.9</v>
      </c>
      <c r="E108" s="1001">
        <v>116543.77309999999</v>
      </c>
      <c r="F108" s="736">
        <f t="shared" si="4"/>
        <v>73.398651294637489</v>
      </c>
      <c r="G108" s="1016"/>
    </row>
    <row r="109" spans="1:7" ht="12.75" customHeight="1" thickBot="1" x14ac:dyDescent="0.3">
      <c r="A109" s="777">
        <v>93101</v>
      </c>
      <c r="B109" s="764" t="s">
        <v>204</v>
      </c>
      <c r="C109" s="746">
        <v>10000</v>
      </c>
      <c r="D109" s="746">
        <v>158781.9</v>
      </c>
      <c r="E109" s="746">
        <v>116543.77309999999</v>
      </c>
      <c r="F109" s="739">
        <f t="shared" si="4"/>
        <v>73.398651294637489</v>
      </c>
      <c r="G109" s="750"/>
    </row>
    <row r="110" spans="1:7" s="1008" customFormat="1" thickBot="1" x14ac:dyDescent="0.25">
      <c r="A110" s="1013">
        <v>932</v>
      </c>
      <c r="B110" s="1006" t="s">
        <v>451</v>
      </c>
      <c r="C110" s="1001">
        <v>35000</v>
      </c>
      <c r="D110" s="1001">
        <v>94822.45</v>
      </c>
      <c r="E110" s="1001">
        <v>35109.665529999998</v>
      </c>
      <c r="F110" s="736">
        <f t="shared" si="4"/>
        <v>37.026743698354139</v>
      </c>
      <c r="G110" s="1014"/>
    </row>
    <row r="111" spans="1:7" ht="12.75" customHeight="1" thickBot="1" x14ac:dyDescent="0.3">
      <c r="A111" s="777">
        <v>93208</v>
      </c>
      <c r="B111" s="764" t="s">
        <v>208</v>
      </c>
      <c r="C111" s="746">
        <v>35000</v>
      </c>
      <c r="D111" s="746">
        <v>94822.45</v>
      </c>
      <c r="E111" s="746">
        <v>35109.665529999998</v>
      </c>
      <c r="F111" s="739">
        <f t="shared" si="4"/>
        <v>37.026743698354139</v>
      </c>
      <c r="G111" s="750"/>
    </row>
    <row r="112" spans="1:7" s="1008" customFormat="1" thickBot="1" x14ac:dyDescent="0.25">
      <c r="A112" s="1013">
        <v>934</v>
      </c>
      <c r="B112" s="1006" t="s">
        <v>512</v>
      </c>
      <c r="C112" s="1001">
        <v>2000</v>
      </c>
      <c r="D112" s="1001">
        <v>7180.54</v>
      </c>
      <c r="E112" s="1001">
        <v>2811.3339999999998</v>
      </c>
      <c r="F112" s="736">
        <f t="shared" si="4"/>
        <v>39.152125049091012</v>
      </c>
      <c r="G112" s="1014"/>
    </row>
    <row r="113" spans="1:7" ht="12.75" customHeight="1" thickBot="1" x14ac:dyDescent="0.3">
      <c r="A113" s="780">
        <v>93408</v>
      </c>
      <c r="B113" s="762" t="s">
        <v>208</v>
      </c>
      <c r="C113" s="722">
        <v>2000</v>
      </c>
      <c r="D113" s="722">
        <v>7180.54</v>
      </c>
      <c r="E113" s="722">
        <v>2811.3339999999998</v>
      </c>
      <c r="F113" s="735">
        <f t="shared" si="4"/>
        <v>39.152125049091012</v>
      </c>
      <c r="G113" s="750"/>
    </row>
    <row r="114" spans="1:7" ht="18" customHeight="1" thickBot="1" x14ac:dyDescent="0.3">
      <c r="A114" s="1017" t="s">
        <v>936</v>
      </c>
      <c r="B114" s="1018"/>
      <c r="C114" s="1019">
        <f>SUM(C112,C110,C108,C106,C97,C95,C93,C81,C79,C68,C66,C64,C49,C47,C42,C25,C16,C10,C8,C5)</f>
        <v>6135363.4799999995</v>
      </c>
      <c r="D114" s="1019">
        <f>SUM(D112,D110,D108,D106,D97,D95,D93,D81,D79,D68,D66,D64,D49,D47,D42,D25,D16,D10,D8,D5)</f>
        <v>21105714.464190006</v>
      </c>
      <c r="E114" s="1019">
        <f>SUM(E112,E110,E108,E106,E97,E95,E93,E81,E79,E68,E66,E64,E49,E47,E42,E25,E16,E10,E8,E5)</f>
        <v>15866099.690650001</v>
      </c>
      <c r="F114" s="1020">
        <f>E114/D114*100</f>
        <v>75.174425947863355</v>
      </c>
      <c r="G114" s="750"/>
    </row>
    <row r="115" spans="1:7" x14ac:dyDescent="0.2">
      <c r="A115" s="753"/>
      <c r="B115" s="765"/>
      <c r="C115" s="760"/>
      <c r="D115" s="760"/>
      <c r="E115" s="760"/>
      <c r="F115" s="760"/>
      <c r="G115" s="758"/>
    </row>
    <row r="116" spans="1:7" ht="15" x14ac:dyDescent="0.25">
      <c r="A116" s="750"/>
      <c r="B116" s="750"/>
      <c r="C116" s="760"/>
      <c r="D116" s="760"/>
      <c r="E116" s="760"/>
      <c r="F116" s="760"/>
    </row>
    <row r="117" spans="1:7" ht="15" x14ac:dyDescent="0.25">
      <c r="A117" s="750"/>
      <c r="B117" s="750"/>
      <c r="C117" s="760"/>
      <c r="D117" s="760"/>
      <c r="E117" s="760"/>
      <c r="F117" s="760"/>
    </row>
    <row r="118" spans="1:7" ht="15" x14ac:dyDescent="0.25">
      <c r="A118" s="750"/>
      <c r="B118" s="750"/>
      <c r="C118" s="760"/>
      <c r="D118" s="760"/>
      <c r="E118" s="760"/>
      <c r="F118" s="760"/>
    </row>
    <row r="119" spans="1:7" x14ac:dyDescent="0.2">
      <c r="C119" s="760"/>
      <c r="D119" s="760"/>
      <c r="E119" s="760"/>
      <c r="F119" s="760"/>
    </row>
    <row r="120" spans="1:7" x14ac:dyDescent="0.2">
      <c r="C120" s="760"/>
      <c r="D120" s="760"/>
      <c r="E120" s="760"/>
      <c r="F120" s="760"/>
    </row>
    <row r="121" spans="1:7" x14ac:dyDescent="0.2">
      <c r="C121" s="760"/>
      <c r="D121" s="760"/>
      <c r="E121" s="760"/>
      <c r="F121" s="760"/>
    </row>
    <row r="122" spans="1:7" x14ac:dyDescent="0.2">
      <c r="C122" s="760"/>
      <c r="D122" s="760"/>
      <c r="E122" s="760"/>
      <c r="F122" s="760"/>
    </row>
    <row r="123" spans="1:7" x14ac:dyDescent="0.2">
      <c r="C123" s="760"/>
      <c r="D123" s="760"/>
      <c r="E123" s="760"/>
      <c r="F123" s="760"/>
    </row>
    <row r="124" spans="1:7" x14ac:dyDescent="0.2">
      <c r="C124" s="760"/>
      <c r="D124" s="760"/>
      <c r="E124" s="760"/>
      <c r="F124" s="760"/>
    </row>
    <row r="125" spans="1:7" x14ac:dyDescent="0.2">
      <c r="C125" s="760"/>
      <c r="D125" s="760"/>
      <c r="E125" s="760"/>
      <c r="F125" s="760"/>
    </row>
    <row r="126" spans="1:7" x14ac:dyDescent="0.2">
      <c r="C126" s="760"/>
      <c r="D126" s="760"/>
      <c r="E126" s="760"/>
      <c r="F126" s="760"/>
    </row>
    <row r="127" spans="1:7" x14ac:dyDescent="0.2">
      <c r="C127" s="760"/>
      <c r="D127" s="760"/>
      <c r="E127" s="760"/>
      <c r="F127" s="760"/>
    </row>
    <row r="128" spans="1:7" x14ac:dyDescent="0.2">
      <c r="C128" s="760"/>
      <c r="D128" s="760"/>
      <c r="E128" s="760"/>
      <c r="F128" s="760"/>
    </row>
    <row r="129" spans="3:6" x14ac:dyDescent="0.2">
      <c r="C129" s="760"/>
      <c r="D129" s="760"/>
      <c r="E129" s="760"/>
      <c r="F129" s="760"/>
    </row>
    <row r="130" spans="3:6" x14ac:dyDescent="0.2">
      <c r="C130" s="760"/>
      <c r="D130" s="760"/>
      <c r="E130" s="760"/>
      <c r="F130" s="760"/>
    </row>
    <row r="131" spans="3:6" x14ac:dyDescent="0.2">
      <c r="C131" s="760"/>
      <c r="D131" s="760"/>
      <c r="E131" s="760"/>
      <c r="F131" s="760"/>
    </row>
    <row r="132" spans="3:6" x14ac:dyDescent="0.2">
      <c r="C132" s="760"/>
      <c r="D132" s="760"/>
      <c r="E132" s="760"/>
      <c r="F132" s="760"/>
    </row>
    <row r="133" spans="3:6" x14ac:dyDescent="0.2">
      <c r="C133" s="760"/>
      <c r="D133" s="760"/>
      <c r="E133" s="760"/>
      <c r="F133" s="760"/>
    </row>
    <row r="134" spans="3:6" x14ac:dyDescent="0.2">
      <c r="C134" s="760"/>
      <c r="D134" s="760"/>
      <c r="E134" s="760"/>
      <c r="F134" s="760"/>
    </row>
    <row r="135" spans="3:6" x14ac:dyDescent="0.2">
      <c r="C135" s="760"/>
      <c r="D135" s="760"/>
      <c r="E135" s="760"/>
      <c r="F135" s="760"/>
    </row>
    <row r="136" spans="3:6" x14ac:dyDescent="0.2">
      <c r="C136" s="760"/>
      <c r="D136" s="760"/>
      <c r="E136" s="760"/>
      <c r="F136" s="760"/>
    </row>
    <row r="137" spans="3:6" x14ac:dyDescent="0.2">
      <c r="C137" s="760"/>
      <c r="D137" s="760"/>
      <c r="E137" s="760"/>
      <c r="F137" s="760"/>
    </row>
    <row r="138" spans="3:6" x14ac:dyDescent="0.2">
      <c r="C138" s="760"/>
      <c r="D138" s="760"/>
      <c r="E138" s="760"/>
      <c r="F138" s="760"/>
    </row>
    <row r="139" spans="3:6" x14ac:dyDescent="0.2">
      <c r="C139" s="760"/>
      <c r="D139" s="760"/>
      <c r="E139" s="760"/>
      <c r="F139" s="760"/>
    </row>
    <row r="140" spans="3:6" x14ac:dyDescent="0.2">
      <c r="C140" s="760"/>
      <c r="D140" s="760"/>
      <c r="E140" s="760"/>
      <c r="F140" s="760"/>
    </row>
    <row r="141" spans="3:6" x14ac:dyDescent="0.2">
      <c r="C141" s="760"/>
      <c r="D141" s="760"/>
      <c r="E141" s="760"/>
      <c r="F141" s="760"/>
    </row>
    <row r="142" spans="3:6" x14ac:dyDescent="0.2">
      <c r="C142" s="760"/>
      <c r="D142" s="760"/>
      <c r="E142" s="760"/>
      <c r="F142" s="760"/>
    </row>
    <row r="143" spans="3:6" x14ac:dyDescent="0.2">
      <c r="C143" s="760"/>
      <c r="D143" s="760"/>
      <c r="E143" s="760"/>
      <c r="F143" s="760"/>
    </row>
    <row r="144" spans="3:6" x14ac:dyDescent="0.2">
      <c r="C144" s="760"/>
      <c r="D144" s="760"/>
      <c r="E144" s="760"/>
      <c r="F144" s="760"/>
    </row>
    <row r="145" spans="3:6" x14ac:dyDescent="0.2">
      <c r="C145" s="760"/>
      <c r="D145" s="760"/>
      <c r="E145" s="760"/>
      <c r="F145" s="760"/>
    </row>
    <row r="146" spans="3:6" x14ac:dyDescent="0.2">
      <c r="C146" s="760"/>
      <c r="D146" s="760"/>
      <c r="E146" s="760"/>
      <c r="F146" s="760"/>
    </row>
    <row r="147" spans="3:6" x14ac:dyDescent="0.2">
      <c r="C147" s="760"/>
      <c r="D147" s="760"/>
      <c r="E147" s="760"/>
      <c r="F147" s="760"/>
    </row>
    <row r="148" spans="3:6" x14ac:dyDescent="0.2">
      <c r="C148" s="760"/>
      <c r="D148" s="760"/>
      <c r="E148" s="760"/>
      <c r="F148" s="760"/>
    </row>
    <row r="149" spans="3:6" x14ac:dyDescent="0.2">
      <c r="C149" s="760"/>
      <c r="D149" s="760"/>
      <c r="E149" s="760"/>
      <c r="F149" s="760"/>
    </row>
    <row r="150" spans="3:6" x14ac:dyDescent="0.2">
      <c r="C150" s="760"/>
      <c r="D150" s="760"/>
      <c r="E150" s="760"/>
      <c r="F150" s="760"/>
    </row>
    <row r="151" spans="3:6" x14ac:dyDescent="0.2">
      <c r="C151" s="760"/>
      <c r="D151" s="760"/>
      <c r="E151" s="760"/>
      <c r="F151" s="760"/>
    </row>
    <row r="152" spans="3:6" x14ac:dyDescent="0.2">
      <c r="C152" s="760"/>
      <c r="D152" s="760"/>
      <c r="E152" s="760"/>
      <c r="F152" s="760"/>
    </row>
    <row r="153" spans="3:6" x14ac:dyDescent="0.2">
      <c r="C153" s="760"/>
      <c r="D153" s="760"/>
      <c r="E153" s="760"/>
      <c r="F153" s="760"/>
    </row>
    <row r="154" spans="3:6" x14ac:dyDescent="0.2">
      <c r="C154" s="760"/>
      <c r="D154" s="760"/>
      <c r="E154" s="760"/>
      <c r="F154" s="760"/>
    </row>
    <row r="155" spans="3:6" x14ac:dyDescent="0.2">
      <c r="C155" s="760"/>
      <c r="D155" s="760"/>
      <c r="E155" s="760"/>
      <c r="F155" s="760"/>
    </row>
    <row r="156" spans="3:6" x14ac:dyDescent="0.2">
      <c r="C156" s="760"/>
      <c r="D156" s="760"/>
      <c r="E156" s="760"/>
      <c r="F156" s="760"/>
    </row>
    <row r="157" spans="3:6" x14ac:dyDescent="0.2">
      <c r="C157" s="760"/>
      <c r="D157" s="760"/>
      <c r="E157" s="760"/>
      <c r="F157" s="760"/>
    </row>
    <row r="158" spans="3:6" x14ac:dyDescent="0.2">
      <c r="C158" s="760"/>
      <c r="D158" s="760"/>
      <c r="E158" s="760"/>
      <c r="F158" s="760"/>
    </row>
    <row r="159" spans="3:6" x14ac:dyDescent="0.2">
      <c r="C159" s="760"/>
      <c r="D159" s="760"/>
      <c r="E159" s="760"/>
      <c r="F159" s="760"/>
    </row>
    <row r="160" spans="3:6" x14ac:dyDescent="0.2">
      <c r="C160" s="760"/>
      <c r="D160" s="760"/>
      <c r="E160" s="760"/>
      <c r="F160" s="760"/>
    </row>
    <row r="161" spans="3:6" x14ac:dyDescent="0.2">
      <c r="C161" s="760"/>
      <c r="D161" s="760"/>
      <c r="E161" s="760"/>
      <c r="F161" s="760"/>
    </row>
    <row r="162" spans="3:6" x14ac:dyDescent="0.2">
      <c r="C162" s="760"/>
      <c r="D162" s="760"/>
      <c r="E162" s="760"/>
      <c r="F162" s="760"/>
    </row>
    <row r="163" spans="3:6" x14ac:dyDescent="0.2">
      <c r="C163" s="760"/>
      <c r="D163" s="760"/>
      <c r="E163" s="760"/>
      <c r="F163" s="760"/>
    </row>
    <row r="164" spans="3:6" x14ac:dyDescent="0.2">
      <c r="C164" s="760"/>
      <c r="D164" s="760"/>
      <c r="E164" s="760"/>
      <c r="F164" s="760"/>
    </row>
    <row r="165" spans="3:6" x14ac:dyDescent="0.2">
      <c r="C165" s="760"/>
      <c r="D165" s="760"/>
      <c r="E165" s="760"/>
      <c r="F165" s="760"/>
    </row>
    <row r="166" spans="3:6" x14ac:dyDescent="0.2">
      <c r="C166" s="760"/>
      <c r="D166" s="760"/>
      <c r="E166" s="760"/>
      <c r="F166" s="760"/>
    </row>
    <row r="167" spans="3:6" x14ac:dyDescent="0.2">
      <c r="C167" s="760"/>
      <c r="D167" s="760"/>
      <c r="E167" s="760"/>
      <c r="F167" s="760"/>
    </row>
    <row r="168" spans="3:6" x14ac:dyDescent="0.2">
      <c r="C168" s="760"/>
      <c r="D168" s="760"/>
      <c r="E168" s="760"/>
      <c r="F168" s="760"/>
    </row>
    <row r="169" spans="3:6" x14ac:dyDescent="0.2">
      <c r="C169" s="760"/>
      <c r="D169" s="760"/>
      <c r="E169" s="760"/>
      <c r="F169" s="760"/>
    </row>
    <row r="170" spans="3:6" x14ac:dyDescent="0.2">
      <c r="C170" s="760"/>
      <c r="D170" s="760"/>
      <c r="E170" s="760"/>
      <c r="F170" s="760"/>
    </row>
    <row r="171" spans="3:6" x14ac:dyDescent="0.2">
      <c r="C171" s="760"/>
      <c r="D171" s="760"/>
      <c r="E171" s="760"/>
      <c r="F171" s="760"/>
    </row>
    <row r="172" spans="3:6" x14ac:dyDescent="0.2">
      <c r="C172" s="760"/>
      <c r="D172" s="760"/>
      <c r="E172" s="760"/>
      <c r="F172" s="760"/>
    </row>
    <row r="173" spans="3:6" x14ac:dyDescent="0.2">
      <c r="C173" s="760"/>
      <c r="D173" s="760"/>
      <c r="E173" s="760"/>
      <c r="F173" s="760"/>
    </row>
    <row r="174" spans="3:6" x14ac:dyDescent="0.2">
      <c r="C174" s="760"/>
      <c r="D174" s="760"/>
      <c r="E174" s="760"/>
      <c r="F174" s="760"/>
    </row>
    <row r="175" spans="3:6" x14ac:dyDescent="0.2">
      <c r="C175" s="760"/>
      <c r="D175" s="760"/>
      <c r="E175" s="760"/>
      <c r="F175" s="760"/>
    </row>
    <row r="176" spans="3:6" x14ac:dyDescent="0.2">
      <c r="C176" s="760"/>
      <c r="D176" s="760"/>
      <c r="E176" s="760"/>
      <c r="F176" s="760"/>
    </row>
    <row r="177" spans="3:6" x14ac:dyDescent="0.2">
      <c r="C177" s="760"/>
      <c r="D177" s="760"/>
      <c r="E177" s="760"/>
      <c r="F177" s="760"/>
    </row>
    <row r="178" spans="3:6" x14ac:dyDescent="0.2">
      <c r="C178" s="760"/>
      <c r="D178" s="760"/>
      <c r="E178" s="760"/>
      <c r="F178" s="760"/>
    </row>
    <row r="179" spans="3:6" x14ac:dyDescent="0.2">
      <c r="C179" s="760"/>
      <c r="D179" s="760"/>
      <c r="E179" s="760"/>
      <c r="F179" s="760"/>
    </row>
    <row r="180" spans="3:6" x14ac:dyDescent="0.2">
      <c r="C180" s="760"/>
      <c r="D180" s="760"/>
      <c r="E180" s="760"/>
      <c r="F180" s="760"/>
    </row>
    <row r="181" spans="3:6" x14ac:dyDescent="0.2">
      <c r="C181" s="760"/>
      <c r="D181" s="760"/>
      <c r="E181" s="760"/>
      <c r="F181" s="760"/>
    </row>
    <row r="182" spans="3:6" x14ac:dyDescent="0.2">
      <c r="C182" s="760"/>
      <c r="D182" s="760"/>
      <c r="E182" s="760"/>
      <c r="F182" s="760"/>
    </row>
    <row r="183" spans="3:6" x14ac:dyDescent="0.2">
      <c r="C183" s="760"/>
      <c r="D183" s="760"/>
      <c r="E183" s="760"/>
      <c r="F183" s="760"/>
    </row>
    <row r="184" spans="3:6" x14ac:dyDescent="0.2">
      <c r="C184" s="760"/>
      <c r="D184" s="760"/>
      <c r="E184" s="760"/>
      <c r="F184" s="760"/>
    </row>
    <row r="185" spans="3:6" x14ac:dyDescent="0.2">
      <c r="C185" s="760"/>
      <c r="D185" s="760"/>
      <c r="E185" s="760"/>
      <c r="F185" s="760"/>
    </row>
    <row r="186" spans="3:6" x14ac:dyDescent="0.2">
      <c r="C186" s="760"/>
      <c r="D186" s="760"/>
      <c r="E186" s="760"/>
      <c r="F186" s="760"/>
    </row>
    <row r="187" spans="3:6" x14ac:dyDescent="0.2">
      <c r="C187" s="760"/>
      <c r="D187" s="760"/>
      <c r="E187" s="760"/>
      <c r="F187" s="760"/>
    </row>
    <row r="188" spans="3:6" x14ac:dyDescent="0.2">
      <c r="C188" s="760"/>
      <c r="D188" s="760"/>
      <c r="E188" s="760"/>
      <c r="F188" s="760"/>
    </row>
    <row r="189" spans="3:6" x14ac:dyDescent="0.2">
      <c r="C189" s="760"/>
      <c r="D189" s="760"/>
      <c r="E189" s="760"/>
      <c r="F189" s="760"/>
    </row>
    <row r="190" spans="3:6" x14ac:dyDescent="0.2">
      <c r="C190" s="760"/>
      <c r="D190" s="760"/>
      <c r="E190" s="760"/>
      <c r="F190" s="760"/>
    </row>
    <row r="191" spans="3:6" x14ac:dyDescent="0.2">
      <c r="C191" s="760"/>
      <c r="D191" s="760"/>
      <c r="E191" s="760"/>
      <c r="F191" s="760"/>
    </row>
    <row r="192" spans="3:6" x14ac:dyDescent="0.2">
      <c r="C192" s="760"/>
      <c r="D192" s="760"/>
      <c r="E192" s="760"/>
      <c r="F192" s="760"/>
    </row>
    <row r="193" spans="3:6" x14ac:dyDescent="0.2">
      <c r="C193" s="760"/>
      <c r="D193" s="760"/>
      <c r="E193" s="760"/>
      <c r="F193" s="760"/>
    </row>
    <row r="194" spans="3:6" x14ac:dyDescent="0.2">
      <c r="C194" s="760"/>
      <c r="D194" s="760"/>
      <c r="E194" s="760"/>
      <c r="F194" s="760"/>
    </row>
    <row r="195" spans="3:6" x14ac:dyDescent="0.2">
      <c r="C195" s="760"/>
      <c r="D195" s="760"/>
      <c r="E195" s="760"/>
      <c r="F195" s="760"/>
    </row>
    <row r="196" spans="3:6" x14ac:dyDescent="0.2">
      <c r="C196" s="760"/>
      <c r="D196" s="760"/>
      <c r="E196" s="760"/>
      <c r="F196" s="760"/>
    </row>
    <row r="197" spans="3:6" x14ac:dyDescent="0.2">
      <c r="C197" s="760"/>
      <c r="D197" s="760"/>
      <c r="E197" s="760"/>
      <c r="F197" s="760"/>
    </row>
    <row r="198" spans="3:6" x14ac:dyDescent="0.2">
      <c r="C198" s="760"/>
      <c r="D198" s="760"/>
      <c r="E198" s="760"/>
      <c r="F198" s="760"/>
    </row>
    <row r="199" spans="3:6" x14ac:dyDescent="0.2">
      <c r="C199" s="760"/>
      <c r="D199" s="760"/>
      <c r="E199" s="760"/>
      <c r="F199" s="760"/>
    </row>
    <row r="200" spans="3:6" x14ac:dyDescent="0.2">
      <c r="C200" s="760"/>
      <c r="D200" s="760"/>
      <c r="E200" s="760"/>
      <c r="F200" s="760"/>
    </row>
    <row r="201" spans="3:6" x14ac:dyDescent="0.2">
      <c r="C201" s="760"/>
      <c r="D201" s="760"/>
      <c r="E201" s="760"/>
      <c r="F201" s="760"/>
    </row>
    <row r="202" spans="3:6" x14ac:dyDescent="0.2">
      <c r="C202" s="760"/>
      <c r="D202" s="760"/>
      <c r="E202" s="760"/>
      <c r="F202" s="760"/>
    </row>
    <row r="203" spans="3:6" x14ac:dyDescent="0.2">
      <c r="C203" s="760"/>
      <c r="D203" s="760"/>
      <c r="E203" s="760"/>
      <c r="F203" s="760"/>
    </row>
    <row r="204" spans="3:6" x14ac:dyDescent="0.2">
      <c r="C204" s="760"/>
      <c r="D204" s="760"/>
      <c r="E204" s="760"/>
      <c r="F204" s="760"/>
    </row>
    <row r="205" spans="3:6" x14ac:dyDescent="0.2">
      <c r="C205" s="760"/>
      <c r="D205" s="760"/>
      <c r="E205" s="760"/>
      <c r="F205" s="760"/>
    </row>
    <row r="206" spans="3:6" x14ac:dyDescent="0.2">
      <c r="C206" s="760"/>
      <c r="D206" s="760"/>
      <c r="E206" s="760"/>
      <c r="F206" s="760"/>
    </row>
    <row r="207" spans="3:6" x14ac:dyDescent="0.2">
      <c r="C207" s="760"/>
      <c r="D207" s="760"/>
      <c r="E207" s="760"/>
      <c r="F207" s="760"/>
    </row>
    <row r="208" spans="3:6" x14ac:dyDescent="0.2">
      <c r="C208" s="760"/>
      <c r="D208" s="760"/>
      <c r="E208" s="760"/>
      <c r="F208" s="760"/>
    </row>
    <row r="209" spans="3:6" x14ac:dyDescent="0.2">
      <c r="C209" s="760"/>
      <c r="D209" s="760"/>
      <c r="E209" s="760"/>
      <c r="F209" s="760"/>
    </row>
    <row r="210" spans="3:6" x14ac:dyDescent="0.2">
      <c r="C210" s="760"/>
      <c r="D210" s="760"/>
      <c r="E210" s="760"/>
      <c r="F210" s="760"/>
    </row>
    <row r="211" spans="3:6" x14ac:dyDescent="0.2">
      <c r="C211" s="760"/>
      <c r="D211" s="760"/>
      <c r="E211" s="760"/>
      <c r="F211" s="760"/>
    </row>
    <row r="212" spans="3:6" x14ac:dyDescent="0.2">
      <c r="C212" s="760"/>
      <c r="D212" s="760"/>
      <c r="E212" s="760"/>
      <c r="F212" s="760"/>
    </row>
    <row r="213" spans="3:6" x14ac:dyDescent="0.2">
      <c r="C213" s="760"/>
      <c r="D213" s="760"/>
      <c r="E213" s="760"/>
      <c r="F213" s="760"/>
    </row>
    <row r="214" spans="3:6" x14ac:dyDescent="0.2">
      <c r="C214" s="760"/>
      <c r="D214" s="760"/>
      <c r="E214" s="760"/>
      <c r="F214" s="760"/>
    </row>
    <row r="215" spans="3:6" x14ac:dyDescent="0.2">
      <c r="C215" s="760"/>
      <c r="D215" s="760"/>
      <c r="E215" s="760"/>
      <c r="F215" s="760"/>
    </row>
    <row r="216" spans="3:6" x14ac:dyDescent="0.2">
      <c r="C216" s="760"/>
      <c r="D216" s="760"/>
      <c r="E216" s="760"/>
      <c r="F216" s="760"/>
    </row>
    <row r="217" spans="3:6" x14ac:dyDescent="0.2">
      <c r="C217" s="760"/>
      <c r="D217" s="760"/>
      <c r="E217" s="760"/>
      <c r="F217" s="760"/>
    </row>
    <row r="218" spans="3:6" x14ac:dyDescent="0.2">
      <c r="C218" s="760"/>
      <c r="D218" s="760"/>
      <c r="E218" s="760"/>
      <c r="F218" s="760"/>
    </row>
    <row r="219" spans="3:6" x14ac:dyDescent="0.2">
      <c r="C219" s="760"/>
      <c r="D219" s="760"/>
      <c r="E219" s="760"/>
      <c r="F219" s="760"/>
    </row>
    <row r="220" spans="3:6" x14ac:dyDescent="0.2">
      <c r="C220" s="760"/>
      <c r="D220" s="760"/>
      <c r="E220" s="760"/>
      <c r="F220" s="760"/>
    </row>
    <row r="221" spans="3:6" x14ac:dyDescent="0.2">
      <c r="C221" s="760"/>
      <c r="D221" s="760"/>
      <c r="E221" s="760"/>
      <c r="F221" s="760"/>
    </row>
    <row r="222" spans="3:6" x14ac:dyDescent="0.2">
      <c r="C222" s="760"/>
      <c r="D222" s="760"/>
      <c r="E222" s="760"/>
      <c r="F222" s="760"/>
    </row>
    <row r="223" spans="3:6" x14ac:dyDescent="0.2">
      <c r="C223" s="760"/>
      <c r="D223" s="760"/>
      <c r="E223" s="760"/>
      <c r="F223" s="760"/>
    </row>
    <row r="224" spans="3:6" x14ac:dyDescent="0.2">
      <c r="C224" s="760"/>
      <c r="D224" s="760"/>
      <c r="E224" s="760"/>
      <c r="F224" s="760"/>
    </row>
    <row r="225" spans="3:6" x14ac:dyDescent="0.2">
      <c r="C225" s="760"/>
      <c r="D225" s="760"/>
      <c r="E225" s="760"/>
      <c r="F225" s="760"/>
    </row>
    <row r="226" spans="3:6" x14ac:dyDescent="0.2">
      <c r="C226" s="760"/>
      <c r="D226" s="760"/>
      <c r="E226" s="760"/>
      <c r="F226" s="760"/>
    </row>
    <row r="227" spans="3:6" x14ac:dyDescent="0.2">
      <c r="C227" s="760"/>
      <c r="D227" s="760"/>
      <c r="E227" s="760"/>
      <c r="F227" s="760"/>
    </row>
    <row r="228" spans="3:6" x14ac:dyDescent="0.2">
      <c r="C228" s="760"/>
      <c r="D228" s="760"/>
      <c r="E228" s="760"/>
      <c r="F228" s="760"/>
    </row>
    <row r="229" spans="3:6" x14ac:dyDescent="0.2">
      <c r="C229" s="760"/>
      <c r="D229" s="760"/>
      <c r="E229" s="760"/>
      <c r="F229" s="760"/>
    </row>
    <row r="230" spans="3:6" x14ac:dyDescent="0.2">
      <c r="C230" s="760"/>
      <c r="D230" s="760"/>
      <c r="E230" s="760"/>
      <c r="F230" s="760"/>
    </row>
    <row r="231" spans="3:6" x14ac:dyDescent="0.2">
      <c r="C231" s="760"/>
      <c r="D231" s="760"/>
      <c r="E231" s="760"/>
      <c r="F231" s="760"/>
    </row>
    <row r="232" spans="3:6" x14ac:dyDescent="0.2">
      <c r="C232" s="760"/>
      <c r="D232" s="760"/>
      <c r="E232" s="760"/>
      <c r="F232" s="760"/>
    </row>
    <row r="233" spans="3:6" x14ac:dyDescent="0.2">
      <c r="C233" s="760"/>
      <c r="D233" s="760"/>
      <c r="E233" s="760"/>
      <c r="F233" s="760"/>
    </row>
    <row r="234" spans="3:6" x14ac:dyDescent="0.2">
      <c r="C234" s="760"/>
      <c r="D234" s="760"/>
      <c r="E234" s="760"/>
      <c r="F234" s="760"/>
    </row>
    <row r="235" spans="3:6" x14ac:dyDescent="0.2">
      <c r="C235" s="760"/>
      <c r="D235" s="760"/>
      <c r="E235" s="760"/>
      <c r="F235" s="760"/>
    </row>
    <row r="236" spans="3:6" x14ac:dyDescent="0.2">
      <c r="C236" s="760"/>
      <c r="D236" s="760"/>
      <c r="E236" s="760"/>
      <c r="F236" s="760"/>
    </row>
    <row r="237" spans="3:6" x14ac:dyDescent="0.2">
      <c r="C237" s="760"/>
      <c r="D237" s="760"/>
      <c r="E237" s="760"/>
      <c r="F237" s="760"/>
    </row>
    <row r="238" spans="3:6" x14ac:dyDescent="0.2">
      <c r="C238" s="760"/>
      <c r="D238" s="760"/>
      <c r="E238" s="760"/>
      <c r="F238" s="760"/>
    </row>
    <row r="239" spans="3:6" x14ac:dyDescent="0.2">
      <c r="C239" s="760"/>
      <c r="D239" s="760"/>
      <c r="E239" s="760"/>
      <c r="F239" s="760"/>
    </row>
    <row r="240" spans="3:6" x14ac:dyDescent="0.2">
      <c r="C240" s="760"/>
      <c r="D240" s="760"/>
      <c r="E240" s="760"/>
      <c r="F240" s="760"/>
    </row>
    <row r="241" spans="3:6" x14ac:dyDescent="0.2">
      <c r="C241" s="760"/>
      <c r="D241" s="760"/>
      <c r="E241" s="760"/>
      <c r="F241" s="760"/>
    </row>
    <row r="242" spans="3:6" x14ac:dyDescent="0.2">
      <c r="C242" s="760"/>
      <c r="D242" s="760"/>
      <c r="E242" s="760"/>
      <c r="F242" s="760"/>
    </row>
    <row r="243" spans="3:6" x14ac:dyDescent="0.2">
      <c r="C243" s="760"/>
      <c r="D243" s="760"/>
      <c r="E243" s="760"/>
      <c r="F243" s="760"/>
    </row>
    <row r="244" spans="3:6" x14ac:dyDescent="0.2">
      <c r="C244" s="760"/>
      <c r="D244" s="760"/>
      <c r="E244" s="760"/>
      <c r="F244" s="760"/>
    </row>
    <row r="245" spans="3:6" x14ac:dyDescent="0.2">
      <c r="C245" s="760"/>
      <c r="D245" s="760"/>
      <c r="E245" s="760"/>
      <c r="F245" s="760"/>
    </row>
    <row r="246" spans="3:6" x14ac:dyDescent="0.2">
      <c r="C246" s="760"/>
      <c r="D246" s="760"/>
      <c r="E246" s="760"/>
      <c r="F246" s="760"/>
    </row>
    <row r="247" spans="3:6" x14ac:dyDescent="0.2">
      <c r="C247" s="760"/>
      <c r="D247" s="760"/>
      <c r="E247" s="760"/>
      <c r="F247" s="760"/>
    </row>
    <row r="248" spans="3:6" x14ac:dyDescent="0.2">
      <c r="C248" s="760"/>
      <c r="D248" s="760"/>
      <c r="E248" s="760"/>
      <c r="F248" s="760"/>
    </row>
    <row r="249" spans="3:6" x14ac:dyDescent="0.2">
      <c r="C249" s="760"/>
      <c r="D249" s="760"/>
      <c r="E249" s="760"/>
      <c r="F249" s="760"/>
    </row>
    <row r="250" spans="3:6" x14ac:dyDescent="0.2">
      <c r="C250" s="760"/>
      <c r="D250" s="760"/>
      <c r="E250" s="760"/>
      <c r="F250" s="760"/>
    </row>
    <row r="251" spans="3:6" x14ac:dyDescent="0.2">
      <c r="C251" s="760"/>
      <c r="D251" s="760"/>
      <c r="E251" s="760"/>
      <c r="F251" s="760"/>
    </row>
    <row r="252" spans="3:6" x14ac:dyDescent="0.2">
      <c r="C252" s="760"/>
      <c r="D252" s="760"/>
      <c r="E252" s="760"/>
      <c r="F252" s="760"/>
    </row>
    <row r="253" spans="3:6" x14ac:dyDescent="0.2">
      <c r="C253" s="760"/>
      <c r="D253" s="760"/>
      <c r="E253" s="760"/>
      <c r="F253" s="760"/>
    </row>
    <row r="254" spans="3:6" x14ac:dyDescent="0.2">
      <c r="C254" s="760"/>
      <c r="D254" s="760"/>
      <c r="E254" s="760"/>
      <c r="F254" s="760"/>
    </row>
    <row r="255" spans="3:6" x14ac:dyDescent="0.2">
      <c r="C255" s="760"/>
      <c r="D255" s="760"/>
      <c r="E255" s="760"/>
      <c r="F255" s="760"/>
    </row>
    <row r="256" spans="3:6" x14ac:dyDescent="0.2">
      <c r="C256" s="760"/>
      <c r="D256" s="760"/>
      <c r="E256" s="760"/>
      <c r="F256" s="760"/>
    </row>
    <row r="257" spans="3:6" x14ac:dyDescent="0.2">
      <c r="C257" s="760"/>
      <c r="D257" s="760"/>
      <c r="E257" s="760"/>
      <c r="F257" s="760"/>
    </row>
    <row r="258" spans="3:6" x14ac:dyDescent="0.2">
      <c r="C258" s="760"/>
      <c r="D258" s="760"/>
      <c r="E258" s="760"/>
      <c r="F258" s="760"/>
    </row>
    <row r="259" spans="3:6" x14ac:dyDescent="0.2">
      <c r="C259" s="760"/>
      <c r="D259" s="760"/>
      <c r="E259" s="760"/>
      <c r="F259" s="760"/>
    </row>
    <row r="260" spans="3:6" x14ac:dyDescent="0.2">
      <c r="C260" s="760"/>
      <c r="D260" s="760"/>
      <c r="E260" s="760"/>
      <c r="F260" s="760"/>
    </row>
    <row r="261" spans="3:6" x14ac:dyDescent="0.2">
      <c r="C261" s="760"/>
      <c r="D261" s="760"/>
      <c r="E261" s="760"/>
      <c r="F261" s="760"/>
    </row>
    <row r="262" spans="3:6" x14ac:dyDescent="0.2">
      <c r="C262" s="760"/>
      <c r="D262" s="760"/>
      <c r="E262" s="760"/>
      <c r="F262" s="760"/>
    </row>
    <row r="263" spans="3:6" x14ac:dyDescent="0.2">
      <c r="C263" s="760"/>
      <c r="D263" s="760"/>
      <c r="E263" s="760"/>
      <c r="F263" s="760"/>
    </row>
    <row r="264" spans="3:6" x14ac:dyDescent="0.2">
      <c r="C264" s="760"/>
      <c r="D264" s="760"/>
      <c r="E264" s="760"/>
      <c r="F264" s="760"/>
    </row>
    <row r="265" spans="3:6" x14ac:dyDescent="0.2">
      <c r="C265" s="760"/>
      <c r="D265" s="760"/>
      <c r="E265" s="760"/>
      <c r="F265" s="760"/>
    </row>
    <row r="266" spans="3:6" x14ac:dyDescent="0.2">
      <c r="C266" s="760"/>
      <c r="D266" s="760"/>
      <c r="E266" s="760"/>
      <c r="F266" s="760"/>
    </row>
    <row r="267" spans="3:6" x14ac:dyDescent="0.2">
      <c r="C267" s="760"/>
      <c r="D267" s="760"/>
      <c r="E267" s="760"/>
      <c r="F267" s="760"/>
    </row>
    <row r="268" spans="3:6" x14ac:dyDescent="0.2">
      <c r="C268" s="760"/>
      <c r="D268" s="760"/>
      <c r="E268" s="760"/>
      <c r="F268" s="760"/>
    </row>
    <row r="269" spans="3:6" x14ac:dyDescent="0.2">
      <c r="C269" s="760"/>
      <c r="D269" s="760"/>
      <c r="E269" s="760"/>
      <c r="F269" s="760"/>
    </row>
    <row r="270" spans="3:6" x14ac:dyDescent="0.2">
      <c r="C270" s="760"/>
      <c r="D270" s="760"/>
      <c r="E270" s="760"/>
      <c r="F270" s="760"/>
    </row>
    <row r="271" spans="3:6" x14ac:dyDescent="0.2">
      <c r="C271" s="760"/>
      <c r="D271" s="760"/>
      <c r="E271" s="760"/>
      <c r="F271" s="760"/>
    </row>
    <row r="272" spans="3:6" x14ac:dyDescent="0.2">
      <c r="C272" s="760"/>
      <c r="D272" s="760"/>
      <c r="E272" s="760"/>
      <c r="F272" s="760"/>
    </row>
    <row r="273" spans="3:6" x14ac:dyDescent="0.2">
      <c r="C273" s="760"/>
      <c r="D273" s="760"/>
      <c r="E273" s="760"/>
      <c r="F273" s="760"/>
    </row>
    <row r="274" spans="3:6" x14ac:dyDescent="0.2">
      <c r="C274" s="760"/>
      <c r="D274" s="760"/>
      <c r="E274" s="760"/>
      <c r="F274" s="760"/>
    </row>
    <row r="275" spans="3:6" x14ac:dyDescent="0.2">
      <c r="C275" s="760"/>
      <c r="D275" s="760"/>
      <c r="E275" s="760"/>
      <c r="F275" s="760"/>
    </row>
    <row r="276" spans="3:6" x14ac:dyDescent="0.2">
      <c r="C276" s="760"/>
      <c r="D276" s="760"/>
      <c r="E276" s="760"/>
      <c r="F276" s="760"/>
    </row>
    <row r="277" spans="3:6" x14ac:dyDescent="0.2">
      <c r="C277" s="760"/>
      <c r="D277" s="760"/>
      <c r="E277" s="760"/>
      <c r="F277" s="760"/>
    </row>
    <row r="278" spans="3:6" x14ac:dyDescent="0.2">
      <c r="C278" s="760"/>
      <c r="D278" s="760"/>
      <c r="E278" s="760"/>
      <c r="F278" s="760"/>
    </row>
    <row r="279" spans="3:6" x14ac:dyDescent="0.2">
      <c r="C279" s="760"/>
      <c r="D279" s="760"/>
      <c r="E279" s="760"/>
      <c r="F279" s="760"/>
    </row>
    <row r="280" spans="3:6" x14ac:dyDescent="0.2">
      <c r="C280" s="760"/>
      <c r="D280" s="760"/>
      <c r="E280" s="760"/>
      <c r="F280" s="760"/>
    </row>
    <row r="281" spans="3:6" x14ac:dyDescent="0.2">
      <c r="C281" s="760"/>
      <c r="D281" s="760"/>
      <c r="E281" s="760"/>
      <c r="F281" s="760"/>
    </row>
    <row r="282" spans="3:6" x14ac:dyDescent="0.2">
      <c r="C282" s="760"/>
      <c r="D282" s="760"/>
      <c r="E282" s="760"/>
      <c r="F282" s="760"/>
    </row>
    <row r="283" spans="3:6" x14ac:dyDescent="0.2">
      <c r="C283" s="760"/>
      <c r="D283" s="760"/>
      <c r="E283" s="760"/>
      <c r="F283" s="760"/>
    </row>
    <row r="284" spans="3:6" x14ac:dyDescent="0.2">
      <c r="C284" s="760"/>
      <c r="D284" s="760"/>
      <c r="E284" s="760"/>
      <c r="F284" s="760"/>
    </row>
    <row r="285" spans="3:6" x14ac:dyDescent="0.2">
      <c r="C285" s="760"/>
      <c r="D285" s="760"/>
      <c r="E285" s="760"/>
      <c r="F285" s="760"/>
    </row>
    <row r="286" spans="3:6" x14ac:dyDescent="0.2">
      <c r="C286" s="760"/>
      <c r="D286" s="760"/>
      <c r="E286" s="760"/>
      <c r="F286" s="760"/>
    </row>
    <row r="287" spans="3:6" x14ac:dyDescent="0.2">
      <c r="C287" s="760"/>
      <c r="D287" s="760"/>
      <c r="E287" s="760"/>
      <c r="F287" s="760"/>
    </row>
    <row r="288" spans="3:6" x14ac:dyDescent="0.2">
      <c r="C288" s="760"/>
      <c r="D288" s="760"/>
      <c r="E288" s="760"/>
      <c r="F288" s="760"/>
    </row>
    <row r="289" spans="3:6" x14ac:dyDescent="0.2">
      <c r="C289" s="760"/>
      <c r="D289" s="760"/>
      <c r="E289" s="760"/>
      <c r="F289" s="760"/>
    </row>
    <row r="290" spans="3:6" x14ac:dyDescent="0.2">
      <c r="C290" s="760"/>
      <c r="D290" s="760"/>
      <c r="E290" s="760"/>
      <c r="F290" s="760"/>
    </row>
    <row r="291" spans="3:6" x14ac:dyDescent="0.2">
      <c r="C291" s="760"/>
      <c r="D291" s="760"/>
      <c r="E291" s="760"/>
      <c r="F291" s="760"/>
    </row>
    <row r="292" spans="3:6" x14ac:dyDescent="0.2">
      <c r="C292" s="760"/>
      <c r="D292" s="760"/>
      <c r="E292" s="760"/>
      <c r="F292" s="760"/>
    </row>
    <row r="293" spans="3:6" x14ac:dyDescent="0.2">
      <c r="C293" s="760"/>
      <c r="D293" s="760"/>
      <c r="E293" s="760"/>
      <c r="F293" s="760"/>
    </row>
    <row r="294" spans="3:6" x14ac:dyDescent="0.2">
      <c r="C294" s="760"/>
      <c r="D294" s="760"/>
      <c r="E294" s="760"/>
      <c r="F294" s="760"/>
    </row>
    <row r="295" spans="3:6" x14ac:dyDescent="0.2">
      <c r="C295" s="760"/>
      <c r="D295" s="760"/>
      <c r="E295" s="760"/>
      <c r="F295" s="760"/>
    </row>
    <row r="296" spans="3:6" x14ac:dyDescent="0.2">
      <c r="C296" s="760"/>
      <c r="D296" s="760"/>
      <c r="E296" s="760"/>
      <c r="F296" s="760"/>
    </row>
    <row r="297" spans="3:6" x14ac:dyDescent="0.2">
      <c r="C297" s="760"/>
      <c r="D297" s="760"/>
      <c r="E297" s="760"/>
      <c r="F297" s="760"/>
    </row>
    <row r="298" spans="3:6" x14ac:dyDescent="0.2">
      <c r="C298" s="760"/>
      <c r="D298" s="760"/>
      <c r="E298" s="760"/>
      <c r="F298" s="760"/>
    </row>
    <row r="299" spans="3:6" x14ac:dyDescent="0.2">
      <c r="C299" s="760"/>
      <c r="D299" s="760"/>
      <c r="E299" s="760"/>
      <c r="F299" s="760"/>
    </row>
    <row r="300" spans="3:6" x14ac:dyDescent="0.2">
      <c r="C300" s="760"/>
      <c r="D300" s="760"/>
      <c r="E300" s="760"/>
      <c r="F300" s="760"/>
    </row>
    <row r="301" spans="3:6" x14ac:dyDescent="0.2">
      <c r="C301" s="760"/>
      <c r="D301" s="760"/>
      <c r="E301" s="760"/>
      <c r="F301" s="760"/>
    </row>
    <row r="302" spans="3:6" x14ac:dyDescent="0.2">
      <c r="C302" s="760"/>
      <c r="D302" s="760"/>
      <c r="E302" s="760"/>
      <c r="F302" s="760"/>
    </row>
    <row r="303" spans="3:6" x14ac:dyDescent="0.2">
      <c r="C303" s="760"/>
      <c r="D303" s="760"/>
      <c r="E303" s="760"/>
      <c r="F303" s="760"/>
    </row>
    <row r="304" spans="3:6" x14ac:dyDescent="0.2">
      <c r="C304" s="760"/>
      <c r="D304" s="760"/>
      <c r="E304" s="760"/>
      <c r="F304" s="760"/>
    </row>
    <row r="305" spans="3:6" x14ac:dyDescent="0.2">
      <c r="C305" s="760"/>
      <c r="D305" s="760"/>
      <c r="E305" s="760"/>
      <c r="F305" s="760"/>
    </row>
    <row r="306" spans="3:6" x14ac:dyDescent="0.2">
      <c r="C306" s="760"/>
      <c r="D306" s="760"/>
      <c r="E306" s="760"/>
      <c r="F306" s="760"/>
    </row>
    <row r="307" spans="3:6" x14ac:dyDescent="0.2">
      <c r="C307" s="760"/>
      <c r="D307" s="760"/>
      <c r="E307" s="760"/>
      <c r="F307" s="760"/>
    </row>
    <row r="308" spans="3:6" x14ac:dyDescent="0.2">
      <c r="C308" s="760"/>
      <c r="D308" s="760"/>
      <c r="E308" s="760"/>
      <c r="F308" s="760"/>
    </row>
    <row r="309" spans="3:6" x14ac:dyDescent="0.2">
      <c r="C309" s="760"/>
      <c r="D309" s="760"/>
      <c r="E309" s="760"/>
      <c r="F309" s="760"/>
    </row>
    <row r="310" spans="3:6" x14ac:dyDescent="0.2">
      <c r="C310" s="760"/>
      <c r="D310" s="760"/>
      <c r="E310" s="760"/>
      <c r="F310" s="760"/>
    </row>
    <row r="311" spans="3:6" x14ac:dyDescent="0.2">
      <c r="C311" s="760"/>
      <c r="D311" s="760"/>
      <c r="E311" s="760"/>
      <c r="F311" s="760"/>
    </row>
    <row r="312" spans="3:6" x14ac:dyDescent="0.2">
      <c r="C312" s="760"/>
      <c r="D312" s="760"/>
      <c r="E312" s="760"/>
      <c r="F312" s="760"/>
    </row>
    <row r="313" spans="3:6" x14ac:dyDescent="0.2">
      <c r="C313" s="760"/>
      <c r="D313" s="760"/>
      <c r="E313" s="760"/>
      <c r="F313" s="760"/>
    </row>
    <row r="314" spans="3:6" x14ac:dyDescent="0.2">
      <c r="C314" s="760"/>
      <c r="D314" s="760"/>
      <c r="E314" s="760"/>
      <c r="F314" s="760"/>
    </row>
    <row r="315" spans="3:6" x14ac:dyDescent="0.2">
      <c r="C315" s="760"/>
      <c r="D315" s="760"/>
      <c r="E315" s="760"/>
      <c r="F315" s="760"/>
    </row>
    <row r="316" spans="3:6" x14ac:dyDescent="0.2">
      <c r="C316" s="760"/>
      <c r="D316" s="760"/>
      <c r="E316" s="760"/>
      <c r="F316" s="760"/>
    </row>
    <row r="317" spans="3:6" x14ac:dyDescent="0.2">
      <c r="C317" s="760"/>
      <c r="D317" s="760"/>
      <c r="E317" s="760"/>
      <c r="F317" s="760"/>
    </row>
    <row r="318" spans="3:6" x14ac:dyDescent="0.2">
      <c r="C318" s="760"/>
      <c r="D318" s="760"/>
      <c r="E318" s="760"/>
      <c r="F318" s="760"/>
    </row>
    <row r="319" spans="3:6" x14ac:dyDescent="0.2">
      <c r="C319" s="760"/>
      <c r="D319" s="760"/>
      <c r="E319" s="760"/>
      <c r="F319" s="760"/>
    </row>
    <row r="320" spans="3:6" x14ac:dyDescent="0.2">
      <c r="C320" s="760"/>
      <c r="D320" s="760"/>
      <c r="E320" s="760"/>
      <c r="F320" s="760"/>
    </row>
    <row r="321" spans="3:6" x14ac:dyDescent="0.2">
      <c r="C321" s="760"/>
      <c r="D321" s="760"/>
      <c r="E321" s="760"/>
      <c r="F321" s="760"/>
    </row>
    <row r="322" spans="3:6" x14ac:dyDescent="0.2">
      <c r="C322" s="760"/>
      <c r="D322" s="760"/>
      <c r="E322" s="760"/>
      <c r="F322" s="760"/>
    </row>
    <row r="323" spans="3:6" x14ac:dyDescent="0.2">
      <c r="C323" s="760"/>
      <c r="D323" s="760"/>
      <c r="E323" s="760"/>
      <c r="F323" s="760"/>
    </row>
    <row r="324" spans="3:6" x14ac:dyDescent="0.2">
      <c r="C324" s="760"/>
      <c r="D324" s="760"/>
      <c r="E324" s="760"/>
      <c r="F324" s="760"/>
    </row>
    <row r="325" spans="3:6" x14ac:dyDescent="0.2">
      <c r="C325" s="760"/>
      <c r="D325" s="760"/>
      <c r="E325" s="760"/>
      <c r="F325" s="760"/>
    </row>
    <row r="326" spans="3:6" x14ac:dyDescent="0.2">
      <c r="C326" s="760"/>
      <c r="D326" s="760"/>
      <c r="E326" s="760"/>
      <c r="F326" s="760"/>
    </row>
    <row r="327" spans="3:6" x14ac:dyDescent="0.2">
      <c r="C327" s="760"/>
      <c r="D327" s="760"/>
      <c r="E327" s="760"/>
      <c r="F327" s="760"/>
    </row>
    <row r="328" spans="3:6" x14ac:dyDescent="0.2">
      <c r="C328" s="760"/>
      <c r="D328" s="760"/>
      <c r="E328" s="760"/>
      <c r="F328" s="760"/>
    </row>
    <row r="329" spans="3:6" x14ac:dyDescent="0.2">
      <c r="C329" s="760"/>
      <c r="D329" s="760"/>
      <c r="E329" s="760"/>
      <c r="F329" s="760"/>
    </row>
    <row r="330" spans="3:6" x14ac:dyDescent="0.2">
      <c r="C330" s="760"/>
      <c r="D330" s="760"/>
      <c r="E330" s="760"/>
      <c r="F330" s="760"/>
    </row>
    <row r="331" spans="3:6" x14ac:dyDescent="0.2">
      <c r="C331" s="760"/>
      <c r="D331" s="760"/>
      <c r="E331" s="760"/>
      <c r="F331" s="760"/>
    </row>
    <row r="332" spans="3:6" x14ac:dyDescent="0.2">
      <c r="C332" s="760"/>
      <c r="D332" s="760"/>
      <c r="E332" s="760"/>
      <c r="F332" s="760"/>
    </row>
    <row r="333" spans="3:6" x14ac:dyDescent="0.2">
      <c r="C333" s="760"/>
      <c r="D333" s="760"/>
      <c r="E333" s="760"/>
      <c r="F333" s="760"/>
    </row>
    <row r="334" spans="3:6" x14ac:dyDescent="0.2">
      <c r="C334" s="760"/>
      <c r="D334" s="760"/>
      <c r="E334" s="760"/>
      <c r="F334" s="760"/>
    </row>
    <row r="335" spans="3:6" x14ac:dyDescent="0.2">
      <c r="C335" s="760"/>
      <c r="D335" s="760"/>
      <c r="E335" s="760"/>
      <c r="F335" s="760"/>
    </row>
    <row r="336" spans="3:6" x14ac:dyDescent="0.2">
      <c r="C336" s="760"/>
      <c r="D336" s="760"/>
      <c r="E336" s="760"/>
      <c r="F336" s="760"/>
    </row>
    <row r="337" spans="3:6" x14ac:dyDescent="0.2">
      <c r="C337" s="760"/>
      <c r="D337" s="760"/>
      <c r="E337" s="760"/>
      <c r="F337" s="760"/>
    </row>
    <row r="338" spans="3:6" x14ac:dyDescent="0.2">
      <c r="C338" s="760"/>
      <c r="D338" s="760"/>
      <c r="E338" s="760"/>
      <c r="F338" s="760"/>
    </row>
    <row r="339" spans="3:6" x14ac:dyDescent="0.2">
      <c r="C339" s="760"/>
      <c r="D339" s="760"/>
      <c r="E339" s="760"/>
      <c r="F339" s="760"/>
    </row>
    <row r="340" spans="3:6" x14ac:dyDescent="0.2">
      <c r="C340" s="760"/>
      <c r="D340" s="760"/>
      <c r="E340" s="760"/>
      <c r="F340" s="760"/>
    </row>
    <row r="341" spans="3:6" x14ac:dyDescent="0.2">
      <c r="C341" s="760"/>
      <c r="D341" s="760"/>
      <c r="E341" s="760"/>
      <c r="F341" s="760"/>
    </row>
    <row r="342" spans="3:6" x14ac:dyDescent="0.2">
      <c r="C342" s="760"/>
      <c r="D342" s="760"/>
      <c r="E342" s="760"/>
      <c r="F342" s="760"/>
    </row>
    <row r="343" spans="3:6" x14ac:dyDescent="0.2">
      <c r="C343" s="760"/>
      <c r="D343" s="760"/>
      <c r="E343" s="760"/>
      <c r="F343" s="760"/>
    </row>
    <row r="344" spans="3:6" x14ac:dyDescent="0.2">
      <c r="C344" s="760"/>
      <c r="D344" s="760"/>
      <c r="E344" s="760"/>
      <c r="F344" s="760"/>
    </row>
    <row r="345" spans="3:6" x14ac:dyDescent="0.2">
      <c r="C345" s="760"/>
      <c r="D345" s="760"/>
      <c r="E345" s="760"/>
      <c r="F345" s="760"/>
    </row>
    <row r="346" spans="3:6" x14ac:dyDescent="0.2">
      <c r="C346" s="760"/>
      <c r="D346" s="760"/>
      <c r="E346" s="760"/>
      <c r="F346" s="760"/>
    </row>
    <row r="347" spans="3:6" x14ac:dyDescent="0.2">
      <c r="C347" s="760"/>
      <c r="D347" s="760"/>
      <c r="E347" s="760"/>
      <c r="F347" s="760"/>
    </row>
    <row r="348" spans="3:6" x14ac:dyDescent="0.2">
      <c r="C348" s="760"/>
      <c r="D348" s="760"/>
      <c r="E348" s="760"/>
      <c r="F348" s="760"/>
    </row>
    <row r="349" spans="3:6" x14ac:dyDescent="0.2">
      <c r="C349" s="760"/>
      <c r="D349" s="760"/>
      <c r="E349" s="760"/>
      <c r="F349" s="760"/>
    </row>
    <row r="350" spans="3:6" x14ac:dyDescent="0.2">
      <c r="C350" s="760"/>
      <c r="D350" s="760"/>
      <c r="E350" s="760"/>
      <c r="F350" s="760"/>
    </row>
    <row r="351" spans="3:6" x14ac:dyDescent="0.2">
      <c r="C351" s="760"/>
      <c r="D351" s="760"/>
      <c r="E351" s="760"/>
      <c r="F351" s="760"/>
    </row>
    <row r="352" spans="3:6" x14ac:dyDescent="0.2">
      <c r="C352" s="760"/>
      <c r="D352" s="760"/>
      <c r="E352" s="760"/>
      <c r="F352" s="760"/>
    </row>
    <row r="353" spans="3:6" x14ac:dyDescent="0.2">
      <c r="C353" s="760"/>
      <c r="D353" s="760"/>
      <c r="E353" s="760"/>
      <c r="F353" s="760"/>
    </row>
    <row r="354" spans="3:6" x14ac:dyDescent="0.2">
      <c r="C354" s="760"/>
      <c r="D354" s="760"/>
      <c r="E354" s="760"/>
      <c r="F354" s="760"/>
    </row>
    <row r="355" spans="3:6" x14ac:dyDescent="0.2">
      <c r="C355" s="760"/>
      <c r="D355" s="760"/>
      <c r="E355" s="760"/>
      <c r="F355" s="760"/>
    </row>
    <row r="356" spans="3:6" x14ac:dyDescent="0.2">
      <c r="C356" s="760"/>
      <c r="D356" s="760"/>
      <c r="E356" s="760"/>
      <c r="F356" s="760"/>
    </row>
    <row r="357" spans="3:6" x14ac:dyDescent="0.2">
      <c r="C357" s="760"/>
      <c r="D357" s="760"/>
      <c r="E357" s="760"/>
      <c r="F357" s="760"/>
    </row>
    <row r="358" spans="3:6" x14ac:dyDescent="0.2">
      <c r="C358" s="760"/>
      <c r="D358" s="760"/>
      <c r="E358" s="760"/>
      <c r="F358" s="760"/>
    </row>
    <row r="359" spans="3:6" x14ac:dyDescent="0.2">
      <c r="C359" s="760"/>
      <c r="D359" s="760"/>
      <c r="E359" s="760"/>
      <c r="F359" s="760"/>
    </row>
    <row r="360" spans="3:6" x14ac:dyDescent="0.2">
      <c r="C360" s="760"/>
      <c r="D360" s="760"/>
      <c r="E360" s="760"/>
      <c r="F360" s="760"/>
    </row>
    <row r="361" spans="3:6" x14ac:dyDescent="0.2">
      <c r="C361" s="760"/>
      <c r="D361" s="760"/>
      <c r="E361" s="760"/>
      <c r="F361" s="760"/>
    </row>
    <row r="362" spans="3:6" x14ac:dyDescent="0.2">
      <c r="C362" s="760"/>
      <c r="D362" s="760"/>
      <c r="E362" s="760"/>
      <c r="F362" s="760"/>
    </row>
    <row r="363" spans="3:6" x14ac:dyDescent="0.2">
      <c r="C363" s="760"/>
      <c r="D363" s="760"/>
      <c r="E363" s="760"/>
      <c r="F363" s="760"/>
    </row>
    <row r="364" spans="3:6" x14ac:dyDescent="0.2">
      <c r="C364" s="760"/>
      <c r="D364" s="760"/>
      <c r="E364" s="760"/>
      <c r="F364" s="760"/>
    </row>
    <row r="365" spans="3:6" x14ac:dyDescent="0.2">
      <c r="C365" s="760"/>
      <c r="D365" s="760"/>
      <c r="E365" s="760"/>
      <c r="F365" s="760"/>
    </row>
    <row r="366" spans="3:6" x14ac:dyDescent="0.2">
      <c r="C366" s="760"/>
      <c r="D366" s="760"/>
      <c r="E366" s="760"/>
      <c r="F366" s="760"/>
    </row>
    <row r="367" spans="3:6" x14ac:dyDescent="0.2">
      <c r="C367" s="760"/>
      <c r="D367" s="760"/>
      <c r="E367" s="760"/>
      <c r="F367" s="760"/>
    </row>
    <row r="368" spans="3:6" x14ac:dyDescent="0.2">
      <c r="C368" s="760"/>
      <c r="D368" s="760"/>
      <c r="E368" s="760"/>
      <c r="F368" s="760"/>
    </row>
    <row r="369" spans="3:6" x14ac:dyDescent="0.2">
      <c r="C369" s="760"/>
      <c r="D369" s="760"/>
      <c r="E369" s="760"/>
      <c r="F369" s="760"/>
    </row>
    <row r="370" spans="3:6" x14ac:dyDescent="0.2">
      <c r="C370" s="760"/>
      <c r="D370" s="760"/>
      <c r="E370" s="760"/>
      <c r="F370" s="760"/>
    </row>
    <row r="371" spans="3:6" x14ac:dyDescent="0.2">
      <c r="C371" s="760"/>
      <c r="D371" s="760"/>
      <c r="E371" s="760"/>
      <c r="F371" s="760"/>
    </row>
    <row r="372" spans="3:6" x14ac:dyDescent="0.2">
      <c r="C372" s="760"/>
      <c r="D372" s="760"/>
      <c r="E372" s="760"/>
      <c r="F372" s="760"/>
    </row>
    <row r="373" spans="3:6" x14ac:dyDescent="0.2">
      <c r="C373" s="760"/>
      <c r="D373" s="760"/>
      <c r="E373" s="760"/>
      <c r="F373" s="760"/>
    </row>
    <row r="374" spans="3:6" x14ac:dyDescent="0.2">
      <c r="C374" s="760"/>
      <c r="D374" s="760"/>
      <c r="E374" s="760"/>
      <c r="F374" s="760"/>
    </row>
    <row r="375" spans="3:6" x14ac:dyDescent="0.2">
      <c r="C375" s="760"/>
      <c r="D375" s="760"/>
      <c r="E375" s="760"/>
      <c r="F375" s="760"/>
    </row>
    <row r="376" spans="3:6" x14ac:dyDescent="0.2">
      <c r="C376" s="760"/>
      <c r="D376" s="760"/>
      <c r="E376" s="760"/>
      <c r="F376" s="760"/>
    </row>
    <row r="377" spans="3:6" x14ac:dyDescent="0.2">
      <c r="C377" s="760"/>
      <c r="D377" s="760"/>
      <c r="E377" s="760"/>
      <c r="F377" s="760"/>
    </row>
    <row r="378" spans="3:6" x14ac:dyDescent="0.2">
      <c r="C378" s="760"/>
      <c r="D378" s="760"/>
      <c r="E378" s="760"/>
      <c r="F378" s="760"/>
    </row>
    <row r="379" spans="3:6" x14ac:dyDescent="0.2">
      <c r="C379" s="760"/>
      <c r="D379" s="760"/>
      <c r="E379" s="760"/>
      <c r="F379" s="760"/>
    </row>
    <row r="380" spans="3:6" x14ac:dyDescent="0.2">
      <c r="C380" s="760"/>
      <c r="D380" s="760"/>
      <c r="E380" s="760"/>
      <c r="F380" s="760"/>
    </row>
    <row r="381" spans="3:6" x14ac:dyDescent="0.2">
      <c r="C381" s="760"/>
      <c r="D381" s="760"/>
      <c r="E381" s="760"/>
      <c r="F381" s="760"/>
    </row>
    <row r="382" spans="3:6" x14ac:dyDescent="0.2">
      <c r="C382" s="760"/>
      <c r="D382" s="760"/>
      <c r="E382" s="760"/>
      <c r="F382" s="760"/>
    </row>
    <row r="383" spans="3:6" x14ac:dyDescent="0.2">
      <c r="C383" s="760"/>
      <c r="D383" s="760"/>
      <c r="E383" s="760"/>
      <c r="F383" s="760"/>
    </row>
    <row r="384" spans="3:6" x14ac:dyDescent="0.2">
      <c r="C384" s="760"/>
      <c r="D384" s="760"/>
      <c r="E384" s="760"/>
      <c r="F384" s="760"/>
    </row>
    <row r="385" spans="3:6" x14ac:dyDescent="0.2">
      <c r="C385" s="760"/>
      <c r="D385" s="760"/>
      <c r="E385" s="760"/>
      <c r="F385" s="760"/>
    </row>
    <row r="386" spans="3:6" x14ac:dyDescent="0.2">
      <c r="C386" s="760"/>
      <c r="D386" s="760"/>
      <c r="E386" s="760"/>
      <c r="F386" s="760"/>
    </row>
    <row r="387" spans="3:6" x14ac:dyDescent="0.2">
      <c r="C387" s="760"/>
      <c r="D387" s="760"/>
      <c r="E387" s="760"/>
      <c r="F387" s="760"/>
    </row>
    <row r="388" spans="3:6" x14ac:dyDescent="0.2">
      <c r="C388" s="760"/>
      <c r="D388" s="760"/>
      <c r="E388" s="760"/>
      <c r="F388" s="760"/>
    </row>
    <row r="389" spans="3:6" x14ac:dyDescent="0.2">
      <c r="C389" s="760"/>
      <c r="D389" s="760"/>
      <c r="E389" s="760"/>
      <c r="F389" s="760"/>
    </row>
    <row r="390" spans="3:6" x14ac:dyDescent="0.2">
      <c r="C390" s="760"/>
      <c r="D390" s="760"/>
      <c r="E390" s="760"/>
      <c r="F390" s="760"/>
    </row>
    <row r="391" spans="3:6" x14ac:dyDescent="0.2">
      <c r="C391" s="760"/>
      <c r="D391" s="760"/>
      <c r="E391" s="760"/>
      <c r="F391" s="760"/>
    </row>
    <row r="392" spans="3:6" x14ac:dyDescent="0.2">
      <c r="C392" s="760"/>
      <c r="D392" s="760"/>
      <c r="E392" s="760"/>
      <c r="F392" s="760"/>
    </row>
    <row r="393" spans="3:6" x14ac:dyDescent="0.2">
      <c r="C393" s="760"/>
      <c r="D393" s="760"/>
      <c r="E393" s="760"/>
      <c r="F393" s="760"/>
    </row>
    <row r="394" spans="3:6" x14ac:dyDescent="0.2">
      <c r="C394" s="760"/>
      <c r="D394" s="760"/>
      <c r="E394" s="760"/>
      <c r="F394" s="760"/>
    </row>
    <row r="395" spans="3:6" x14ac:dyDescent="0.2">
      <c r="C395" s="760"/>
      <c r="D395" s="760"/>
      <c r="E395" s="760"/>
      <c r="F395" s="760"/>
    </row>
    <row r="396" spans="3:6" x14ac:dyDescent="0.2">
      <c r="C396" s="760"/>
      <c r="D396" s="760"/>
      <c r="E396" s="760"/>
      <c r="F396" s="760"/>
    </row>
    <row r="397" spans="3:6" x14ac:dyDescent="0.2">
      <c r="C397" s="760"/>
      <c r="D397" s="760"/>
      <c r="E397" s="760"/>
      <c r="F397" s="760"/>
    </row>
    <row r="398" spans="3:6" x14ac:dyDescent="0.2">
      <c r="C398" s="760"/>
      <c r="D398" s="760"/>
      <c r="E398" s="760"/>
      <c r="F398" s="760"/>
    </row>
    <row r="399" spans="3:6" x14ac:dyDescent="0.2">
      <c r="C399" s="760"/>
      <c r="D399" s="760"/>
      <c r="E399" s="760"/>
      <c r="F399" s="760"/>
    </row>
    <row r="400" spans="3:6" x14ac:dyDescent="0.2">
      <c r="C400" s="760"/>
      <c r="D400" s="760"/>
      <c r="E400" s="760"/>
      <c r="F400" s="760"/>
    </row>
    <row r="401" spans="3:6" x14ac:dyDescent="0.2">
      <c r="C401" s="760"/>
      <c r="D401" s="760"/>
      <c r="E401" s="760"/>
      <c r="F401" s="760"/>
    </row>
    <row r="402" spans="3:6" x14ac:dyDescent="0.2">
      <c r="C402" s="760"/>
      <c r="D402" s="760"/>
      <c r="E402" s="760"/>
      <c r="F402" s="760"/>
    </row>
    <row r="403" spans="3:6" x14ac:dyDescent="0.2">
      <c r="C403" s="760"/>
      <c r="D403" s="760"/>
      <c r="E403" s="760"/>
      <c r="F403" s="760"/>
    </row>
    <row r="404" spans="3:6" x14ac:dyDescent="0.2">
      <c r="C404" s="760"/>
      <c r="D404" s="760"/>
      <c r="E404" s="760"/>
      <c r="F404" s="760"/>
    </row>
    <row r="405" spans="3:6" x14ac:dyDescent="0.2">
      <c r="C405" s="760"/>
      <c r="D405" s="760"/>
      <c r="E405" s="760"/>
      <c r="F405" s="760"/>
    </row>
    <row r="406" spans="3:6" x14ac:dyDescent="0.2">
      <c r="C406" s="760"/>
      <c r="D406" s="760"/>
      <c r="E406" s="760"/>
      <c r="F406" s="760"/>
    </row>
    <row r="407" spans="3:6" x14ac:dyDescent="0.2">
      <c r="C407" s="760"/>
      <c r="D407" s="760"/>
      <c r="E407" s="760"/>
      <c r="F407" s="760"/>
    </row>
    <row r="408" spans="3:6" x14ac:dyDescent="0.2">
      <c r="C408" s="760"/>
      <c r="D408" s="760"/>
      <c r="E408" s="760"/>
      <c r="F408" s="760"/>
    </row>
    <row r="409" spans="3:6" x14ac:dyDescent="0.2">
      <c r="C409" s="760"/>
      <c r="D409" s="760"/>
      <c r="E409" s="760"/>
      <c r="F409" s="760"/>
    </row>
    <row r="410" spans="3:6" x14ac:dyDescent="0.2">
      <c r="C410" s="760"/>
      <c r="D410" s="760"/>
      <c r="E410" s="760"/>
      <c r="F410" s="760"/>
    </row>
    <row r="411" spans="3:6" x14ac:dyDescent="0.2">
      <c r="C411" s="760"/>
      <c r="D411" s="760"/>
      <c r="E411" s="760"/>
      <c r="F411" s="760"/>
    </row>
    <row r="412" spans="3:6" x14ac:dyDescent="0.2">
      <c r="C412" s="760"/>
      <c r="D412" s="760"/>
      <c r="E412" s="760"/>
      <c r="F412" s="760"/>
    </row>
    <row r="413" spans="3:6" x14ac:dyDescent="0.2">
      <c r="C413" s="760"/>
      <c r="D413" s="760"/>
      <c r="E413" s="760"/>
      <c r="F413" s="760"/>
    </row>
    <row r="414" spans="3:6" x14ac:dyDescent="0.2">
      <c r="C414" s="760"/>
      <c r="D414" s="760"/>
      <c r="E414" s="760"/>
      <c r="F414" s="760"/>
    </row>
    <row r="415" spans="3:6" x14ac:dyDescent="0.2">
      <c r="C415" s="760"/>
      <c r="D415" s="760"/>
      <c r="E415" s="760"/>
      <c r="F415" s="760"/>
    </row>
    <row r="416" spans="3:6" x14ac:dyDescent="0.2">
      <c r="C416" s="760"/>
      <c r="D416" s="760"/>
      <c r="E416" s="760"/>
      <c r="F416" s="760"/>
    </row>
    <row r="417" spans="3:6" x14ac:dyDescent="0.2">
      <c r="C417" s="760"/>
      <c r="D417" s="760"/>
      <c r="E417" s="760"/>
      <c r="F417" s="760"/>
    </row>
    <row r="418" spans="3:6" x14ac:dyDescent="0.2">
      <c r="C418" s="760"/>
      <c r="D418" s="760"/>
      <c r="E418" s="760"/>
      <c r="F418" s="760"/>
    </row>
    <row r="419" spans="3:6" x14ac:dyDescent="0.2">
      <c r="C419" s="760"/>
      <c r="D419" s="760"/>
      <c r="E419" s="760"/>
      <c r="F419" s="760"/>
    </row>
    <row r="420" spans="3:6" x14ac:dyDescent="0.2">
      <c r="C420" s="760"/>
      <c r="D420" s="760"/>
      <c r="E420" s="760"/>
      <c r="F420" s="760"/>
    </row>
    <row r="421" spans="3:6" x14ac:dyDescent="0.2">
      <c r="C421" s="760"/>
      <c r="D421" s="760"/>
      <c r="E421" s="760"/>
      <c r="F421" s="760"/>
    </row>
    <row r="422" spans="3:6" x14ac:dyDescent="0.2">
      <c r="C422" s="760"/>
      <c r="D422" s="760"/>
      <c r="E422" s="760"/>
      <c r="F422" s="760"/>
    </row>
    <row r="423" spans="3:6" x14ac:dyDescent="0.2">
      <c r="C423" s="760"/>
      <c r="D423" s="760"/>
      <c r="E423" s="760"/>
      <c r="F423" s="760"/>
    </row>
    <row r="424" spans="3:6" x14ac:dyDescent="0.2">
      <c r="C424" s="760"/>
      <c r="D424" s="760"/>
      <c r="E424" s="760"/>
      <c r="F424" s="760"/>
    </row>
    <row r="425" spans="3:6" x14ac:dyDescent="0.2">
      <c r="C425" s="760"/>
      <c r="D425" s="760"/>
      <c r="E425" s="760"/>
      <c r="F425" s="760"/>
    </row>
    <row r="426" spans="3:6" x14ac:dyDescent="0.2">
      <c r="C426" s="760"/>
      <c r="D426" s="760"/>
      <c r="E426" s="760"/>
      <c r="F426" s="760"/>
    </row>
    <row r="427" spans="3:6" x14ac:dyDescent="0.2">
      <c r="C427" s="760"/>
      <c r="D427" s="760"/>
      <c r="E427" s="760"/>
      <c r="F427" s="760"/>
    </row>
    <row r="428" spans="3:6" x14ac:dyDescent="0.2">
      <c r="C428" s="760"/>
      <c r="D428" s="760"/>
      <c r="E428" s="760"/>
      <c r="F428" s="760"/>
    </row>
    <row r="429" spans="3:6" x14ac:dyDescent="0.2">
      <c r="C429" s="760"/>
      <c r="D429" s="760"/>
      <c r="E429" s="760"/>
      <c r="F429" s="760"/>
    </row>
    <row r="430" spans="3:6" x14ac:dyDescent="0.2">
      <c r="C430" s="760"/>
      <c r="D430" s="760"/>
      <c r="E430" s="760"/>
      <c r="F430" s="760"/>
    </row>
    <row r="431" spans="3:6" x14ac:dyDescent="0.2">
      <c r="C431" s="760"/>
      <c r="D431" s="760"/>
      <c r="E431" s="760"/>
      <c r="F431" s="760"/>
    </row>
    <row r="432" spans="3:6" x14ac:dyDescent="0.2">
      <c r="C432" s="760"/>
      <c r="D432" s="760"/>
      <c r="E432" s="760"/>
      <c r="F432" s="760"/>
    </row>
    <row r="433" spans="3:6" x14ac:dyDescent="0.2">
      <c r="C433" s="760"/>
      <c r="D433" s="760"/>
      <c r="E433" s="760"/>
      <c r="F433" s="760"/>
    </row>
    <row r="434" spans="3:6" x14ac:dyDescent="0.2">
      <c r="C434" s="760"/>
      <c r="D434" s="760"/>
      <c r="E434" s="760"/>
      <c r="F434" s="760"/>
    </row>
    <row r="435" spans="3:6" x14ac:dyDescent="0.2">
      <c r="C435" s="760"/>
      <c r="D435" s="760"/>
      <c r="E435" s="760"/>
      <c r="F435" s="760"/>
    </row>
    <row r="436" spans="3:6" x14ac:dyDescent="0.2">
      <c r="C436" s="760"/>
      <c r="D436" s="760"/>
      <c r="E436" s="760"/>
      <c r="F436" s="760"/>
    </row>
    <row r="437" spans="3:6" x14ac:dyDescent="0.2">
      <c r="C437" s="760"/>
      <c r="D437" s="760"/>
      <c r="E437" s="760"/>
      <c r="F437" s="760"/>
    </row>
    <row r="438" spans="3:6" x14ac:dyDescent="0.2">
      <c r="C438" s="760"/>
      <c r="D438" s="760"/>
      <c r="E438" s="760"/>
      <c r="F438" s="760"/>
    </row>
    <row r="439" spans="3:6" x14ac:dyDescent="0.2">
      <c r="C439" s="760"/>
      <c r="D439" s="760"/>
      <c r="E439" s="760"/>
      <c r="F439" s="760"/>
    </row>
  </sheetData>
  <mergeCells count="2">
    <mergeCell ref="A2:F2"/>
    <mergeCell ref="A61:F61"/>
  </mergeCells>
  <printOptions horizontalCentered="1"/>
  <pageMargins left="0.59055118110236227" right="0.51181102362204722"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A99A-B8FA-4E13-A8F0-168726BF8E3A}">
  <sheetPr>
    <tabColor theme="4" tint="0.59999389629810485"/>
  </sheetPr>
  <dimension ref="A1:I494"/>
  <sheetViews>
    <sheetView zoomScaleNormal="100" workbookViewId="0">
      <selection activeCell="M18" sqref="M18"/>
    </sheetView>
  </sheetViews>
  <sheetFormatPr defaultRowHeight="24.95" customHeight="1" x14ac:dyDescent="0.2"/>
  <cols>
    <col min="1" max="1" width="7.140625" style="965" customWidth="1"/>
    <col min="2" max="2" width="39.7109375" style="966" customWidth="1"/>
    <col min="3" max="4" width="16.28515625" style="924" customWidth="1"/>
    <col min="5" max="5" width="14.5703125" style="924" customWidth="1"/>
    <col min="6" max="6" width="9.140625" style="924"/>
    <col min="7" max="7" width="13.42578125" style="924" bestFit="1" customWidth="1"/>
    <col min="8" max="8" width="14.85546875" style="924" bestFit="1" customWidth="1"/>
    <col min="9" max="9" width="13.42578125" style="924" bestFit="1" customWidth="1"/>
    <col min="10" max="16384" width="9.140625" style="924"/>
  </cols>
  <sheetData>
    <row r="1" spans="1:9" ht="12.75" x14ac:dyDescent="0.2">
      <c r="A1" s="921"/>
      <c r="B1" s="922"/>
      <c r="C1" s="923"/>
      <c r="D1" s="923"/>
      <c r="E1" s="971" t="s">
        <v>783</v>
      </c>
    </row>
    <row r="2" spans="1:9" s="925" customFormat="1" ht="33.75" customHeight="1" x14ac:dyDescent="0.2">
      <c r="A2" s="1299" t="s">
        <v>545</v>
      </c>
      <c r="B2" s="1299"/>
      <c r="C2" s="1299"/>
      <c r="D2" s="1299"/>
      <c r="E2" s="1299"/>
    </row>
    <row r="3" spans="1:9" ht="9" customHeight="1" x14ac:dyDescent="0.2">
      <c r="A3" s="926"/>
      <c r="B3" s="922"/>
      <c r="C3" s="927"/>
      <c r="D3" s="927"/>
      <c r="E3" s="927"/>
    </row>
    <row r="4" spans="1:9" s="928" customFormat="1" ht="19.5" customHeight="1" x14ac:dyDescent="0.2">
      <c r="A4" s="1298" t="s">
        <v>44</v>
      </c>
      <c r="B4" s="1298"/>
      <c r="C4" s="1298"/>
      <c r="D4" s="1298"/>
      <c r="E4" s="1298"/>
    </row>
    <row r="5" spans="1:9" ht="11.25" customHeight="1" x14ac:dyDescent="0.2">
      <c r="A5" s="929"/>
      <c r="B5" s="930"/>
      <c r="C5" s="931"/>
      <c r="D5" s="931"/>
      <c r="E5" s="970" t="s">
        <v>639</v>
      </c>
    </row>
    <row r="6" spans="1:9" s="566" customFormat="1" ht="24.95" customHeight="1" x14ac:dyDescent="0.25">
      <c r="A6" s="567"/>
      <c r="B6" s="568" t="s">
        <v>0</v>
      </c>
      <c r="C6" s="569" t="s">
        <v>1201</v>
      </c>
      <c r="D6" s="569" t="s">
        <v>918</v>
      </c>
      <c r="E6" s="569" t="s">
        <v>1202</v>
      </c>
    </row>
    <row r="7" spans="1:9" s="933" customFormat="1" ht="24.75" customHeight="1" x14ac:dyDescent="0.2">
      <c r="A7" s="1300" t="s">
        <v>341</v>
      </c>
      <c r="B7" s="1300"/>
      <c r="C7" s="932">
        <f>C8+C62+C93+C130+C134+C139+C157+C160+C173+C177+C182+C196+C201+C204+C211</f>
        <v>935511336</v>
      </c>
      <c r="D7" s="932">
        <f>D8+D62+D93+D130+D134+D139+D157+D160+D173+D177+D182+D196+D201+D204+D211</f>
        <v>2470543456.3399997</v>
      </c>
      <c r="E7" s="932">
        <f>E8+E62+E93+E130+E134+E139+E157+E160+E173+E177+E182+E196+E201+E204+E211</f>
        <v>611650552.3599999</v>
      </c>
      <c r="G7" s="1239"/>
      <c r="H7" s="1239"/>
      <c r="I7" s="1239"/>
    </row>
    <row r="8" spans="1:9" s="923" customFormat="1" ht="20.100000000000001" customHeight="1" x14ac:dyDescent="0.2">
      <c r="A8" s="1301" t="s">
        <v>640</v>
      </c>
      <c r="B8" s="1301"/>
      <c r="C8" s="935">
        <f>C9+C19</f>
        <v>685870000</v>
      </c>
      <c r="D8" s="935">
        <f>D9+D19</f>
        <v>1559989450.55</v>
      </c>
      <c r="E8" s="935">
        <f>E9+E19</f>
        <v>361386100.5</v>
      </c>
    </row>
    <row r="9" spans="1:9" s="923" customFormat="1" ht="20.100000000000001" customHeight="1" x14ac:dyDescent="0.2">
      <c r="A9" s="936" t="s">
        <v>38</v>
      </c>
      <c r="B9" s="937" t="s">
        <v>830</v>
      </c>
      <c r="C9" s="938">
        <f>SUM(C10:C18)</f>
        <v>1700000</v>
      </c>
      <c r="D9" s="938">
        <f>SUM(D10:D18)</f>
        <v>5645000</v>
      </c>
      <c r="E9" s="938">
        <f>SUM(E10:E18)</f>
        <v>1779795.34</v>
      </c>
    </row>
    <row r="10" spans="1:9" s="923" customFormat="1" ht="24" customHeight="1" x14ac:dyDescent="0.2">
      <c r="A10" s="939">
        <v>2306</v>
      </c>
      <c r="B10" s="940" t="s">
        <v>1098</v>
      </c>
      <c r="C10" s="942">
        <v>0</v>
      </c>
      <c r="D10" s="942">
        <v>1000000</v>
      </c>
      <c r="E10" s="942">
        <v>480370</v>
      </c>
    </row>
    <row r="11" spans="1:9" s="923" customFormat="1" ht="20.85" customHeight="1" x14ac:dyDescent="0.2">
      <c r="A11" s="939">
        <v>2306</v>
      </c>
      <c r="B11" s="940" t="s">
        <v>1099</v>
      </c>
      <c r="C11" s="942">
        <v>0</v>
      </c>
      <c r="D11" s="942">
        <v>490000</v>
      </c>
      <c r="E11" s="942">
        <v>17764.84</v>
      </c>
    </row>
    <row r="12" spans="1:9" s="923" customFormat="1" ht="20.85" customHeight="1" x14ac:dyDescent="0.2">
      <c r="A12" s="939">
        <v>2306</v>
      </c>
      <c r="B12" s="940" t="s">
        <v>641</v>
      </c>
      <c r="C12" s="942">
        <v>0</v>
      </c>
      <c r="D12" s="942">
        <v>400000</v>
      </c>
      <c r="E12" s="942">
        <v>0</v>
      </c>
    </row>
    <row r="13" spans="1:9" s="923" customFormat="1" ht="19.5" customHeight="1" x14ac:dyDescent="0.2">
      <c r="A13" s="939">
        <v>2306</v>
      </c>
      <c r="B13" s="940" t="s">
        <v>1100</v>
      </c>
      <c r="C13" s="942">
        <v>0</v>
      </c>
      <c r="D13" s="942">
        <v>1000000</v>
      </c>
      <c r="E13" s="942">
        <v>565640.5</v>
      </c>
    </row>
    <row r="14" spans="1:9" s="923" customFormat="1" ht="19.5" customHeight="1" x14ac:dyDescent="0.2">
      <c r="A14" s="939">
        <v>2306</v>
      </c>
      <c r="B14" s="940" t="s">
        <v>1101</v>
      </c>
      <c r="C14" s="942">
        <v>400000</v>
      </c>
      <c r="D14" s="942">
        <v>400000</v>
      </c>
      <c r="E14" s="942">
        <v>221340</v>
      </c>
    </row>
    <row r="15" spans="1:9" s="923" customFormat="1" ht="20.85" customHeight="1" x14ac:dyDescent="0.2">
      <c r="A15" s="939">
        <v>2306</v>
      </c>
      <c r="B15" s="940" t="s">
        <v>642</v>
      </c>
      <c r="C15" s="942">
        <v>300000</v>
      </c>
      <c r="D15" s="942">
        <v>300000</v>
      </c>
      <c r="E15" s="942">
        <v>232320</v>
      </c>
    </row>
    <row r="16" spans="1:9" s="923" customFormat="1" ht="23.25" customHeight="1" x14ac:dyDescent="0.2">
      <c r="A16" s="939">
        <v>2306</v>
      </c>
      <c r="B16" s="940" t="s">
        <v>643</v>
      </c>
      <c r="C16" s="942">
        <v>1000000</v>
      </c>
      <c r="D16" s="942">
        <v>1000000</v>
      </c>
      <c r="E16" s="942">
        <v>261360</v>
      </c>
    </row>
    <row r="17" spans="1:5" s="923" customFormat="1" ht="23.25" customHeight="1" x14ac:dyDescent="0.2">
      <c r="A17" s="939">
        <v>2314</v>
      </c>
      <c r="B17" s="940" t="s">
        <v>644</v>
      </c>
      <c r="C17" s="942">
        <v>0</v>
      </c>
      <c r="D17" s="942">
        <v>55000</v>
      </c>
      <c r="E17" s="942">
        <v>0</v>
      </c>
    </row>
    <row r="18" spans="1:5" s="923" customFormat="1" ht="23.25" customHeight="1" x14ac:dyDescent="0.2">
      <c r="A18" s="939">
        <v>2314</v>
      </c>
      <c r="B18" s="940" t="s">
        <v>645</v>
      </c>
      <c r="C18" s="942">
        <v>0</v>
      </c>
      <c r="D18" s="942">
        <v>1000000</v>
      </c>
      <c r="E18" s="942">
        <v>1000</v>
      </c>
    </row>
    <row r="19" spans="1:5" s="923" customFormat="1" ht="20.100000000000001" customHeight="1" x14ac:dyDescent="0.2">
      <c r="A19" s="936" t="s">
        <v>38</v>
      </c>
      <c r="B19" s="937" t="s">
        <v>831</v>
      </c>
      <c r="C19" s="938">
        <f>SUM(C20:C61)</f>
        <v>684170000</v>
      </c>
      <c r="D19" s="938">
        <f>SUM(D20:D61)</f>
        <v>1554344450.55</v>
      </c>
      <c r="E19" s="938">
        <f>SUM(E20:E61)</f>
        <v>359606305.16000003</v>
      </c>
    </row>
    <row r="20" spans="1:5" s="923" customFormat="1" ht="20.85" customHeight="1" x14ac:dyDescent="0.2">
      <c r="A20" s="939">
        <v>2302</v>
      </c>
      <c r="B20" s="940" t="s">
        <v>832</v>
      </c>
      <c r="C20" s="942">
        <v>5000000</v>
      </c>
      <c r="D20" s="942">
        <v>5000000</v>
      </c>
      <c r="E20" s="942">
        <v>81263.600000000006</v>
      </c>
    </row>
    <row r="21" spans="1:5" s="923" customFormat="1" ht="22.5" customHeight="1" x14ac:dyDescent="0.2">
      <c r="A21" s="939">
        <v>2302</v>
      </c>
      <c r="B21" s="940" t="s">
        <v>833</v>
      </c>
      <c r="C21" s="942">
        <v>100000</v>
      </c>
      <c r="D21" s="942">
        <v>100000</v>
      </c>
      <c r="E21" s="942">
        <v>72430.600000000006</v>
      </c>
    </row>
    <row r="22" spans="1:5" s="923" customFormat="1" ht="22.5" customHeight="1" x14ac:dyDescent="0.2">
      <c r="A22" s="939">
        <v>2302</v>
      </c>
      <c r="B22" s="940" t="s">
        <v>834</v>
      </c>
      <c r="C22" s="942">
        <v>250000</v>
      </c>
      <c r="D22" s="942">
        <v>800000</v>
      </c>
      <c r="E22" s="942">
        <v>72430.600000000006</v>
      </c>
    </row>
    <row r="23" spans="1:5" s="923" customFormat="1" ht="22.5" customHeight="1" x14ac:dyDescent="0.2">
      <c r="A23" s="939">
        <v>2302</v>
      </c>
      <c r="B23" s="940" t="s">
        <v>1102</v>
      </c>
      <c r="C23" s="942">
        <v>550000</v>
      </c>
      <c r="D23" s="942">
        <v>6800000</v>
      </c>
      <c r="E23" s="942">
        <v>2482986.63</v>
      </c>
    </row>
    <row r="24" spans="1:5" s="923" customFormat="1" ht="20.85" customHeight="1" x14ac:dyDescent="0.2">
      <c r="A24" s="939">
        <v>2302</v>
      </c>
      <c r="B24" s="940" t="s">
        <v>1103</v>
      </c>
      <c r="C24" s="942">
        <v>1500000</v>
      </c>
      <c r="D24" s="942">
        <v>1500000</v>
      </c>
      <c r="E24" s="942">
        <v>0</v>
      </c>
    </row>
    <row r="25" spans="1:5" s="923" customFormat="1" ht="20.85" customHeight="1" x14ac:dyDescent="0.2">
      <c r="A25" s="939">
        <v>2302</v>
      </c>
      <c r="B25" s="940" t="s">
        <v>1104</v>
      </c>
      <c r="C25" s="942">
        <v>12250000</v>
      </c>
      <c r="D25" s="942">
        <v>4250000</v>
      </c>
      <c r="E25" s="942">
        <v>0</v>
      </c>
    </row>
    <row r="26" spans="1:5" s="923" customFormat="1" ht="20.85" customHeight="1" x14ac:dyDescent="0.2">
      <c r="A26" s="939">
        <v>2306</v>
      </c>
      <c r="B26" s="940" t="s">
        <v>649</v>
      </c>
      <c r="C26" s="942">
        <v>40000000</v>
      </c>
      <c r="D26" s="942">
        <v>170000000</v>
      </c>
      <c r="E26" s="942">
        <v>3453304.22</v>
      </c>
    </row>
    <row r="27" spans="1:5" s="923" customFormat="1" ht="20.85" customHeight="1" x14ac:dyDescent="0.2">
      <c r="A27" s="939">
        <v>2306</v>
      </c>
      <c r="B27" s="940" t="s">
        <v>650</v>
      </c>
      <c r="C27" s="942">
        <v>40000000</v>
      </c>
      <c r="D27" s="942">
        <v>200000000</v>
      </c>
      <c r="E27" s="942">
        <v>79981</v>
      </c>
    </row>
    <row r="28" spans="1:5" s="923" customFormat="1" ht="22.5" customHeight="1" x14ac:dyDescent="0.2">
      <c r="A28" s="939">
        <v>2306</v>
      </c>
      <c r="B28" s="940" t="s">
        <v>651</v>
      </c>
      <c r="C28" s="942">
        <v>10170000</v>
      </c>
      <c r="D28" s="942">
        <v>155000000</v>
      </c>
      <c r="E28" s="942">
        <v>0</v>
      </c>
    </row>
    <row r="29" spans="1:5" s="923" customFormat="1" ht="22.5" customHeight="1" x14ac:dyDescent="0.2">
      <c r="A29" s="939">
        <v>2306</v>
      </c>
      <c r="B29" s="940" t="s">
        <v>652</v>
      </c>
      <c r="C29" s="942">
        <v>75000000</v>
      </c>
      <c r="D29" s="942">
        <v>191000000</v>
      </c>
      <c r="E29" s="942">
        <v>113575625.18000001</v>
      </c>
    </row>
    <row r="30" spans="1:5" s="923" customFormat="1" ht="20.85" customHeight="1" x14ac:dyDescent="0.2">
      <c r="A30" s="939">
        <v>2306</v>
      </c>
      <c r="B30" s="940" t="s">
        <v>653</v>
      </c>
      <c r="C30" s="942">
        <v>0</v>
      </c>
      <c r="D30" s="942">
        <v>200000</v>
      </c>
      <c r="E30" s="942">
        <v>0</v>
      </c>
    </row>
    <row r="31" spans="1:5" s="923" customFormat="1" ht="20.85" customHeight="1" x14ac:dyDescent="0.2">
      <c r="A31" s="1259">
        <v>2306</v>
      </c>
      <c r="B31" s="1260" t="s">
        <v>654</v>
      </c>
      <c r="C31" s="1261">
        <v>70000000</v>
      </c>
      <c r="D31" s="1261">
        <v>92000000</v>
      </c>
      <c r="E31" s="1261">
        <v>83796968.879999995</v>
      </c>
    </row>
    <row r="32" spans="1:5" s="923" customFormat="1" ht="20.85" customHeight="1" x14ac:dyDescent="0.2">
      <c r="A32" s="939">
        <v>2306</v>
      </c>
      <c r="B32" s="940" t="s">
        <v>655</v>
      </c>
      <c r="C32" s="942">
        <v>0</v>
      </c>
      <c r="D32" s="942">
        <v>200000</v>
      </c>
      <c r="E32" s="942">
        <v>0</v>
      </c>
    </row>
    <row r="33" spans="1:5" s="923" customFormat="1" ht="20.85" customHeight="1" x14ac:dyDescent="0.2">
      <c r="A33" s="939">
        <v>2306</v>
      </c>
      <c r="B33" s="940" t="s">
        <v>1105</v>
      </c>
      <c r="C33" s="942">
        <v>0</v>
      </c>
      <c r="D33" s="942">
        <v>200000</v>
      </c>
      <c r="E33" s="942">
        <v>0</v>
      </c>
    </row>
    <row r="34" spans="1:5" s="923" customFormat="1" ht="21.75" customHeight="1" x14ac:dyDescent="0.2">
      <c r="A34" s="939">
        <v>2306</v>
      </c>
      <c r="B34" s="940" t="s">
        <v>1106</v>
      </c>
      <c r="C34" s="942">
        <v>13000000</v>
      </c>
      <c r="D34" s="942">
        <v>33000000</v>
      </c>
      <c r="E34" s="942">
        <v>10599.6</v>
      </c>
    </row>
    <row r="35" spans="1:5" s="923" customFormat="1" ht="21.75" customHeight="1" x14ac:dyDescent="0.2">
      <c r="A35" s="939">
        <v>2306</v>
      </c>
      <c r="B35" s="940" t="s">
        <v>1107</v>
      </c>
      <c r="C35" s="942">
        <v>13000000</v>
      </c>
      <c r="D35" s="942">
        <v>13000000</v>
      </c>
      <c r="E35" s="942">
        <v>0</v>
      </c>
    </row>
    <row r="36" spans="1:5" s="923" customFormat="1" ht="21.75" customHeight="1" x14ac:dyDescent="0.2">
      <c r="A36" s="939">
        <v>2306</v>
      </c>
      <c r="B36" s="940" t="s">
        <v>1108</v>
      </c>
      <c r="C36" s="942">
        <v>0</v>
      </c>
      <c r="D36" s="942">
        <v>1000000</v>
      </c>
      <c r="E36" s="942">
        <v>0</v>
      </c>
    </row>
    <row r="37" spans="1:5" s="923" customFormat="1" ht="21.75" customHeight="1" x14ac:dyDescent="0.2">
      <c r="A37" s="939">
        <v>2314</v>
      </c>
      <c r="B37" s="940" t="s">
        <v>1109</v>
      </c>
      <c r="C37" s="942">
        <v>0</v>
      </c>
      <c r="D37" s="942">
        <v>2153480</v>
      </c>
      <c r="E37" s="942">
        <v>945500.6</v>
      </c>
    </row>
    <row r="38" spans="1:5" s="923" customFormat="1" ht="18.75" customHeight="1" x14ac:dyDescent="0.2">
      <c r="A38" s="943"/>
      <c r="B38" s="944"/>
      <c r="C38" s="945"/>
      <c r="D38" s="946"/>
      <c r="E38" s="945"/>
    </row>
    <row r="39" spans="1:5" s="923" customFormat="1" ht="12.75" x14ac:dyDescent="0.2">
      <c r="A39" s="930"/>
      <c r="B39" s="922"/>
      <c r="E39" s="971" t="s">
        <v>784</v>
      </c>
    </row>
    <row r="40" spans="1:5" s="947" customFormat="1" ht="30.75" customHeight="1" x14ac:dyDescent="0.2">
      <c r="A40" s="1302" t="s">
        <v>545</v>
      </c>
      <c r="B40" s="1302"/>
      <c r="C40" s="1302"/>
      <c r="D40" s="1302"/>
      <c r="E40" s="1302"/>
    </row>
    <row r="41" spans="1:5" s="923" customFormat="1" ht="11.25" x14ac:dyDescent="0.2">
      <c r="A41" s="948"/>
      <c r="B41" s="922"/>
      <c r="C41" s="927"/>
      <c r="D41" s="927"/>
      <c r="E41" s="927"/>
    </row>
    <row r="42" spans="1:5" s="949" customFormat="1" ht="15" x14ac:dyDescent="0.2">
      <c r="A42" s="1298" t="s">
        <v>44</v>
      </c>
      <c r="B42" s="1298"/>
      <c r="C42" s="1298"/>
      <c r="D42" s="1298"/>
      <c r="E42" s="1298"/>
    </row>
    <row r="43" spans="1:5" ht="11.25" customHeight="1" x14ac:dyDescent="0.2">
      <c r="A43" s="929"/>
      <c r="B43" s="930"/>
      <c r="C43" s="931"/>
      <c r="D43" s="931"/>
      <c r="E43" s="970" t="s">
        <v>639</v>
      </c>
    </row>
    <row r="44" spans="1:5" s="566" customFormat="1" ht="24.95" customHeight="1" x14ac:dyDescent="0.25">
      <c r="A44" s="567"/>
      <c r="B44" s="568" t="s">
        <v>0</v>
      </c>
      <c r="C44" s="569" t="s">
        <v>1201</v>
      </c>
      <c r="D44" s="569" t="s">
        <v>918</v>
      </c>
      <c r="E44" s="569" t="s">
        <v>1202</v>
      </c>
    </row>
    <row r="45" spans="1:5" s="923" customFormat="1" ht="20.100000000000001" customHeight="1" x14ac:dyDescent="0.2">
      <c r="A45" s="1301" t="s">
        <v>640</v>
      </c>
      <c r="B45" s="1301"/>
      <c r="C45" s="935"/>
      <c r="D45" s="935"/>
      <c r="E45" s="935" t="s">
        <v>567</v>
      </c>
    </row>
    <row r="46" spans="1:5" s="923" customFormat="1" ht="20.100000000000001" customHeight="1" x14ac:dyDescent="0.2">
      <c r="A46" s="936" t="s">
        <v>38</v>
      </c>
      <c r="B46" s="937" t="s">
        <v>831</v>
      </c>
      <c r="C46" s="950"/>
      <c r="D46" s="950"/>
      <c r="E46" s="951" t="s">
        <v>567</v>
      </c>
    </row>
    <row r="47" spans="1:5" s="923" customFormat="1" ht="34.5" customHeight="1" x14ac:dyDescent="0.2">
      <c r="A47" s="939">
        <v>2314</v>
      </c>
      <c r="B47" s="940" t="s">
        <v>647</v>
      </c>
      <c r="C47" s="942">
        <v>31000000</v>
      </c>
      <c r="D47" s="942">
        <v>31000000</v>
      </c>
      <c r="E47" s="942">
        <v>25255553.73</v>
      </c>
    </row>
    <row r="48" spans="1:5" s="923" customFormat="1" ht="34.5" customHeight="1" x14ac:dyDescent="0.2">
      <c r="A48" s="939">
        <v>2314</v>
      </c>
      <c r="B48" s="940" t="s">
        <v>658</v>
      </c>
      <c r="C48" s="942">
        <v>65000000</v>
      </c>
      <c r="D48" s="942">
        <v>165000000</v>
      </c>
      <c r="E48" s="942">
        <v>64707707.140000001</v>
      </c>
    </row>
    <row r="49" spans="1:5" s="923" customFormat="1" ht="20.85" customHeight="1" x14ac:dyDescent="0.2">
      <c r="A49" s="939">
        <v>2314</v>
      </c>
      <c r="B49" s="940" t="s">
        <v>646</v>
      </c>
      <c r="C49" s="942">
        <v>26800000</v>
      </c>
      <c r="D49" s="942">
        <v>43400000</v>
      </c>
      <c r="E49" s="942">
        <v>0</v>
      </c>
    </row>
    <row r="50" spans="1:5" s="923" customFormat="1" ht="20.85" customHeight="1" x14ac:dyDescent="0.2">
      <c r="A50" s="939">
        <v>2314</v>
      </c>
      <c r="B50" s="940" t="s">
        <v>648</v>
      </c>
      <c r="C50" s="942">
        <v>39000000</v>
      </c>
      <c r="D50" s="942">
        <v>39000000</v>
      </c>
      <c r="E50" s="942">
        <v>21075879.550000001</v>
      </c>
    </row>
    <row r="51" spans="1:5" s="923" customFormat="1" ht="33" customHeight="1" x14ac:dyDescent="0.2">
      <c r="A51" s="939">
        <v>2314</v>
      </c>
      <c r="B51" s="940" t="s">
        <v>835</v>
      </c>
      <c r="C51" s="942">
        <v>4850000</v>
      </c>
      <c r="D51" s="942">
        <v>20934000</v>
      </c>
      <c r="E51" s="942">
        <v>713528</v>
      </c>
    </row>
    <row r="52" spans="1:5" s="923" customFormat="1" ht="20.85" customHeight="1" x14ac:dyDescent="0.2">
      <c r="A52" s="939">
        <v>2314</v>
      </c>
      <c r="B52" s="940" t="s">
        <v>1110</v>
      </c>
      <c r="C52" s="942">
        <v>26000000</v>
      </c>
      <c r="D52" s="942">
        <v>86000000</v>
      </c>
      <c r="E52" s="942">
        <v>15845998.6</v>
      </c>
    </row>
    <row r="53" spans="1:5" s="923" customFormat="1" ht="23.25" customHeight="1" x14ac:dyDescent="0.2">
      <c r="A53" s="939">
        <v>2314</v>
      </c>
      <c r="B53" s="940" t="s">
        <v>1111</v>
      </c>
      <c r="C53" s="942">
        <v>2000000</v>
      </c>
      <c r="D53" s="942">
        <v>48000000</v>
      </c>
      <c r="E53" s="942">
        <v>0</v>
      </c>
    </row>
    <row r="54" spans="1:5" s="923" customFormat="1" ht="20.85" customHeight="1" x14ac:dyDescent="0.2">
      <c r="A54" s="939">
        <v>2314</v>
      </c>
      <c r="B54" s="940" t="s">
        <v>1112</v>
      </c>
      <c r="C54" s="942">
        <v>35500000</v>
      </c>
      <c r="D54" s="942">
        <v>0</v>
      </c>
      <c r="E54" s="942">
        <v>0</v>
      </c>
    </row>
    <row r="55" spans="1:5" s="923" customFormat="1" ht="23.25" customHeight="1" x14ac:dyDescent="0.2">
      <c r="A55" s="939">
        <v>2314</v>
      </c>
      <c r="B55" s="940" t="s">
        <v>1113</v>
      </c>
      <c r="C55" s="942">
        <v>4500000</v>
      </c>
      <c r="D55" s="942">
        <v>4500000</v>
      </c>
      <c r="E55" s="942">
        <v>0</v>
      </c>
    </row>
    <row r="56" spans="1:5" s="923" customFormat="1" ht="25.5" customHeight="1" x14ac:dyDescent="0.2">
      <c r="A56" s="939">
        <v>2314</v>
      </c>
      <c r="B56" s="940" t="s">
        <v>657</v>
      </c>
      <c r="C56" s="942">
        <v>9000000</v>
      </c>
      <c r="D56" s="942">
        <v>61906970.549999997</v>
      </c>
      <c r="E56" s="942">
        <v>2655919.5499999998</v>
      </c>
    </row>
    <row r="57" spans="1:5" s="923" customFormat="1" ht="18" customHeight="1" x14ac:dyDescent="0.2">
      <c r="A57" s="939">
        <v>2314</v>
      </c>
      <c r="B57" s="940" t="s">
        <v>656</v>
      </c>
      <c r="C57" s="942">
        <v>4500000</v>
      </c>
      <c r="D57" s="942">
        <v>18000000</v>
      </c>
      <c r="E57" s="942">
        <v>15458153.380000001</v>
      </c>
    </row>
    <row r="58" spans="1:5" s="923" customFormat="1" ht="17.25" customHeight="1" x14ac:dyDescent="0.2">
      <c r="A58" s="939">
        <v>2314</v>
      </c>
      <c r="B58" s="940" t="s">
        <v>1114</v>
      </c>
      <c r="C58" s="942">
        <v>0</v>
      </c>
      <c r="D58" s="942">
        <v>5000000</v>
      </c>
      <c r="E58" s="942">
        <v>1749882.47</v>
      </c>
    </row>
    <row r="59" spans="1:5" s="923" customFormat="1" ht="17.25" customHeight="1" x14ac:dyDescent="0.2">
      <c r="A59" s="939">
        <v>2314</v>
      </c>
      <c r="B59" s="940" t="s">
        <v>1115</v>
      </c>
      <c r="C59" s="942">
        <v>0</v>
      </c>
      <c r="D59" s="942">
        <v>200000</v>
      </c>
      <c r="E59" s="942">
        <v>0</v>
      </c>
    </row>
    <row r="60" spans="1:5" s="923" customFormat="1" ht="20.85" customHeight="1" x14ac:dyDescent="0.2">
      <c r="A60" s="939">
        <v>2314</v>
      </c>
      <c r="B60" s="940" t="s">
        <v>836</v>
      </c>
      <c r="C60" s="942">
        <v>155000000</v>
      </c>
      <c r="D60" s="942">
        <v>155000000</v>
      </c>
      <c r="E60" s="942">
        <v>7572591.8300000001</v>
      </c>
    </row>
    <row r="61" spans="1:5" s="923" customFormat="1" ht="23.25" customHeight="1" x14ac:dyDescent="0.2">
      <c r="A61" s="939">
        <v>2321</v>
      </c>
      <c r="B61" s="940" t="s">
        <v>1116</v>
      </c>
      <c r="C61" s="942">
        <v>200000</v>
      </c>
      <c r="D61" s="942">
        <v>200000</v>
      </c>
      <c r="E61" s="942">
        <v>0</v>
      </c>
    </row>
    <row r="62" spans="1:5" s="923" customFormat="1" ht="20.100000000000001" customHeight="1" x14ac:dyDescent="0.2">
      <c r="A62" s="952" t="s">
        <v>659</v>
      </c>
      <c r="B62" s="934"/>
      <c r="C62" s="935">
        <f>C63+C70</f>
        <v>11135000</v>
      </c>
      <c r="D62" s="935">
        <f t="shared" ref="D62:E62" si="0">D63+D70</f>
        <v>31695550</v>
      </c>
      <c r="E62" s="935">
        <f t="shared" si="0"/>
        <v>6496107.2199999997</v>
      </c>
    </row>
    <row r="63" spans="1:5" s="923" customFormat="1" ht="20.100000000000001" customHeight="1" x14ac:dyDescent="0.2">
      <c r="A63" s="936" t="s">
        <v>38</v>
      </c>
      <c r="B63" s="937" t="s">
        <v>660</v>
      </c>
      <c r="C63" s="938">
        <f>SUM(C64:C69)</f>
        <v>135000</v>
      </c>
      <c r="D63" s="938">
        <f>SUM(D64:D69)</f>
        <v>275550</v>
      </c>
      <c r="E63" s="938">
        <f>SUM(E64:E69)</f>
        <v>74430</v>
      </c>
    </row>
    <row r="64" spans="1:5" s="923" customFormat="1" ht="23.25" customHeight="1" x14ac:dyDescent="0.2">
      <c r="A64" s="939">
        <v>2302</v>
      </c>
      <c r="B64" s="940" t="s">
        <v>662</v>
      </c>
      <c r="C64" s="942">
        <v>25000</v>
      </c>
      <c r="D64" s="942">
        <v>25000</v>
      </c>
      <c r="E64" s="942">
        <v>0</v>
      </c>
    </row>
    <row r="65" spans="1:5" s="923" customFormat="1" ht="20.85" customHeight="1" x14ac:dyDescent="0.2">
      <c r="A65" s="939">
        <v>2302</v>
      </c>
      <c r="B65" s="940" t="s">
        <v>1117</v>
      </c>
      <c r="C65" s="942">
        <v>10000</v>
      </c>
      <c r="D65" s="942">
        <v>10000</v>
      </c>
      <c r="E65" s="942">
        <v>0</v>
      </c>
    </row>
    <row r="66" spans="1:5" s="923" customFormat="1" ht="24.75" customHeight="1" x14ac:dyDescent="0.2">
      <c r="A66" s="939">
        <v>2314</v>
      </c>
      <c r="B66" s="940" t="s">
        <v>661</v>
      </c>
      <c r="C66" s="942">
        <v>0</v>
      </c>
      <c r="D66" s="942">
        <v>18150</v>
      </c>
      <c r="E66" s="942">
        <v>18150</v>
      </c>
    </row>
    <row r="67" spans="1:5" s="923" customFormat="1" ht="24.75" customHeight="1" x14ac:dyDescent="0.2">
      <c r="A67" s="939">
        <v>2314</v>
      </c>
      <c r="B67" s="940" t="s">
        <v>1118</v>
      </c>
      <c r="C67" s="942">
        <v>0</v>
      </c>
      <c r="D67" s="942">
        <v>22400</v>
      </c>
      <c r="E67" s="942">
        <v>22400</v>
      </c>
    </row>
    <row r="68" spans="1:5" s="923" customFormat="1" ht="24.75" customHeight="1" x14ac:dyDescent="0.2">
      <c r="A68" s="939">
        <v>2314</v>
      </c>
      <c r="B68" s="940" t="s">
        <v>1119</v>
      </c>
      <c r="C68" s="942">
        <v>100000</v>
      </c>
      <c r="D68" s="942">
        <v>100000</v>
      </c>
      <c r="E68" s="942">
        <v>33880</v>
      </c>
    </row>
    <row r="69" spans="1:5" s="923" customFormat="1" ht="20.25" customHeight="1" x14ac:dyDescent="0.2">
      <c r="A69" s="939">
        <v>2314</v>
      </c>
      <c r="B69" s="940" t="s">
        <v>1120</v>
      </c>
      <c r="C69" s="942">
        <v>0</v>
      </c>
      <c r="D69" s="942">
        <v>100000</v>
      </c>
      <c r="E69" s="942">
        <v>0</v>
      </c>
    </row>
    <row r="70" spans="1:5" s="923" customFormat="1" ht="20.100000000000001" customHeight="1" x14ac:dyDescent="0.2">
      <c r="A70" s="953" t="s">
        <v>38</v>
      </c>
      <c r="B70" s="937" t="s">
        <v>772</v>
      </c>
      <c r="C70" s="954">
        <f>SUM(C71:C92)</f>
        <v>11000000</v>
      </c>
      <c r="D70" s="954">
        <f>SUM(D71:D92)</f>
        <v>31420000</v>
      </c>
      <c r="E70" s="954">
        <f>SUM(E71:E92)</f>
        <v>6421677.2199999997</v>
      </c>
    </row>
    <row r="71" spans="1:5" s="923" customFormat="1" ht="20.85" customHeight="1" x14ac:dyDescent="0.2">
      <c r="A71" s="939">
        <v>2302</v>
      </c>
      <c r="B71" s="940" t="s">
        <v>1121</v>
      </c>
      <c r="C71" s="942">
        <v>0</v>
      </c>
      <c r="D71" s="942">
        <v>300000</v>
      </c>
      <c r="E71" s="942">
        <v>0</v>
      </c>
    </row>
    <row r="72" spans="1:5" s="923" customFormat="1" ht="20.85" customHeight="1" x14ac:dyDescent="0.2">
      <c r="A72" s="939">
        <v>2302</v>
      </c>
      <c r="B72" s="940" t="s">
        <v>1122</v>
      </c>
      <c r="C72" s="942">
        <v>0</v>
      </c>
      <c r="D72" s="942">
        <v>300000</v>
      </c>
      <c r="E72" s="942">
        <v>0</v>
      </c>
    </row>
    <row r="73" spans="1:5" s="923" customFormat="1" ht="20.85" customHeight="1" x14ac:dyDescent="0.2">
      <c r="A73" s="939">
        <v>2302</v>
      </c>
      <c r="B73" s="940" t="s">
        <v>1123</v>
      </c>
      <c r="C73" s="942">
        <v>0</v>
      </c>
      <c r="D73" s="942">
        <v>300000</v>
      </c>
      <c r="E73" s="942">
        <v>0</v>
      </c>
    </row>
    <row r="74" spans="1:5" s="923" customFormat="1" ht="20.85" customHeight="1" x14ac:dyDescent="0.2">
      <c r="A74" s="939">
        <v>2302</v>
      </c>
      <c r="B74" s="940" t="s">
        <v>1124</v>
      </c>
      <c r="C74" s="942">
        <v>0</v>
      </c>
      <c r="D74" s="942">
        <v>300000</v>
      </c>
      <c r="E74" s="942">
        <v>0</v>
      </c>
    </row>
    <row r="75" spans="1:5" s="923" customFormat="1" ht="20.85" customHeight="1" x14ac:dyDescent="0.2">
      <c r="A75" s="939">
        <v>2302</v>
      </c>
      <c r="B75" s="940" t="s">
        <v>1125</v>
      </c>
      <c r="C75" s="942">
        <v>0</v>
      </c>
      <c r="D75" s="942">
        <v>300000</v>
      </c>
      <c r="E75" s="942">
        <v>0</v>
      </c>
    </row>
    <row r="76" spans="1:5" s="923" customFormat="1" ht="12.75" x14ac:dyDescent="0.2">
      <c r="A76" s="930"/>
      <c r="B76" s="922"/>
      <c r="E76" s="971" t="s">
        <v>785</v>
      </c>
    </row>
    <row r="77" spans="1:5" s="947" customFormat="1" ht="30.75" customHeight="1" x14ac:dyDescent="0.2">
      <c r="A77" s="1302" t="s">
        <v>545</v>
      </c>
      <c r="B77" s="1302"/>
      <c r="C77" s="1302"/>
      <c r="D77" s="1302"/>
      <c r="E77" s="1302"/>
    </row>
    <row r="78" spans="1:5" s="923" customFormat="1" ht="11.25" x14ac:dyDescent="0.2">
      <c r="A78" s="948"/>
      <c r="B78" s="922"/>
      <c r="C78" s="927"/>
      <c r="D78" s="927"/>
      <c r="E78" s="927"/>
    </row>
    <row r="79" spans="1:5" s="949" customFormat="1" ht="18" customHeight="1" x14ac:dyDescent="0.2">
      <c r="A79" s="1298" t="s">
        <v>44</v>
      </c>
      <c r="B79" s="1298"/>
      <c r="C79" s="1298"/>
      <c r="D79" s="1298"/>
      <c r="E79" s="1298"/>
    </row>
    <row r="80" spans="1:5" ht="11.25" customHeight="1" x14ac:dyDescent="0.2">
      <c r="A80" s="929"/>
      <c r="B80" s="930"/>
      <c r="C80" s="931"/>
      <c r="D80" s="931"/>
      <c r="E80" s="970" t="s">
        <v>639</v>
      </c>
    </row>
    <row r="81" spans="1:5" s="566" customFormat="1" ht="24.95" customHeight="1" x14ac:dyDescent="0.25">
      <c r="A81" s="567"/>
      <c r="B81" s="568" t="s">
        <v>0</v>
      </c>
      <c r="C81" s="569" t="s">
        <v>1201</v>
      </c>
      <c r="D81" s="569" t="s">
        <v>918</v>
      </c>
      <c r="E81" s="569" t="s">
        <v>1202</v>
      </c>
    </row>
    <row r="82" spans="1:5" s="923" customFormat="1" ht="20.100000000000001" customHeight="1" x14ac:dyDescent="0.2">
      <c r="A82" s="952" t="s">
        <v>659</v>
      </c>
      <c r="B82" s="934"/>
      <c r="C82" s="935"/>
      <c r="D82" s="935"/>
      <c r="E82" s="935" t="s">
        <v>567</v>
      </c>
    </row>
    <row r="83" spans="1:5" s="923" customFormat="1" ht="20.100000000000001" customHeight="1" x14ac:dyDescent="0.2">
      <c r="A83" s="953" t="s">
        <v>38</v>
      </c>
      <c r="B83" s="937" t="s">
        <v>772</v>
      </c>
      <c r="C83" s="954"/>
      <c r="D83" s="954"/>
      <c r="E83" s="954" t="s">
        <v>567</v>
      </c>
    </row>
    <row r="84" spans="1:5" s="923" customFormat="1" ht="23.25" customHeight="1" x14ac:dyDescent="0.2">
      <c r="A84" s="939">
        <v>2302</v>
      </c>
      <c r="B84" s="940" t="s">
        <v>1126</v>
      </c>
      <c r="C84" s="942">
        <v>500000</v>
      </c>
      <c r="D84" s="942">
        <v>4700000</v>
      </c>
      <c r="E84" s="942">
        <v>74690</v>
      </c>
    </row>
    <row r="85" spans="1:5" s="923" customFormat="1" ht="20.85" customHeight="1" x14ac:dyDescent="0.2">
      <c r="A85" s="939">
        <v>2302</v>
      </c>
      <c r="B85" s="940" t="s">
        <v>664</v>
      </c>
      <c r="C85" s="942">
        <v>500000</v>
      </c>
      <c r="D85" s="942">
        <v>3000000</v>
      </c>
      <c r="E85" s="942">
        <v>30250</v>
      </c>
    </row>
    <row r="86" spans="1:5" s="923" customFormat="1" ht="20.85" customHeight="1" x14ac:dyDescent="0.2">
      <c r="A86" s="939">
        <v>2302</v>
      </c>
      <c r="B86" s="940" t="s">
        <v>837</v>
      </c>
      <c r="C86" s="942">
        <v>0</v>
      </c>
      <c r="D86" s="942">
        <v>200000</v>
      </c>
      <c r="E86" s="942">
        <v>0</v>
      </c>
    </row>
    <row r="87" spans="1:5" s="923" customFormat="1" ht="20.85" customHeight="1" x14ac:dyDescent="0.2">
      <c r="A87" s="939">
        <v>2314</v>
      </c>
      <c r="B87" s="940" t="s">
        <v>663</v>
      </c>
      <c r="C87" s="942">
        <v>500000</v>
      </c>
      <c r="D87" s="942">
        <v>2500000</v>
      </c>
      <c r="E87" s="942">
        <v>83490</v>
      </c>
    </row>
    <row r="88" spans="1:5" s="923" customFormat="1" ht="20.85" customHeight="1" x14ac:dyDescent="0.2">
      <c r="A88" s="939">
        <v>2314</v>
      </c>
      <c r="B88" s="940" t="s">
        <v>838</v>
      </c>
      <c r="C88" s="942">
        <v>1500000</v>
      </c>
      <c r="D88" s="942">
        <v>1500000</v>
      </c>
      <c r="E88" s="942">
        <v>0</v>
      </c>
    </row>
    <row r="89" spans="1:5" s="923" customFormat="1" ht="22.5" customHeight="1" x14ac:dyDescent="0.2">
      <c r="A89" s="939">
        <v>2314</v>
      </c>
      <c r="B89" s="940" t="s">
        <v>1127</v>
      </c>
      <c r="C89" s="942">
        <v>8000000</v>
      </c>
      <c r="D89" s="942">
        <v>8000000</v>
      </c>
      <c r="E89" s="942">
        <v>40195</v>
      </c>
    </row>
    <row r="90" spans="1:5" s="923" customFormat="1" ht="24.75" customHeight="1" x14ac:dyDescent="0.2">
      <c r="A90" s="939">
        <v>2314</v>
      </c>
      <c r="B90" s="940" t="s">
        <v>1128</v>
      </c>
      <c r="C90" s="942">
        <v>0</v>
      </c>
      <c r="D90" s="942">
        <v>3300000</v>
      </c>
      <c r="E90" s="942">
        <v>0</v>
      </c>
    </row>
    <row r="91" spans="1:5" s="923" customFormat="1" ht="20.85" customHeight="1" x14ac:dyDescent="0.2">
      <c r="A91" s="939">
        <v>2314</v>
      </c>
      <c r="B91" s="940" t="s">
        <v>1129</v>
      </c>
      <c r="C91" s="942">
        <v>0</v>
      </c>
      <c r="D91" s="942">
        <v>1720000</v>
      </c>
      <c r="E91" s="942">
        <v>1535304.04</v>
      </c>
    </row>
    <row r="92" spans="1:5" s="923" customFormat="1" ht="20.85" customHeight="1" x14ac:dyDescent="0.2">
      <c r="A92" s="939">
        <v>2314</v>
      </c>
      <c r="B92" s="940" t="s">
        <v>673</v>
      </c>
      <c r="C92" s="942">
        <v>0</v>
      </c>
      <c r="D92" s="942">
        <v>5000000</v>
      </c>
      <c r="E92" s="942">
        <v>4657748.18</v>
      </c>
    </row>
    <row r="93" spans="1:5" s="923" customFormat="1" ht="20.100000000000001" customHeight="1" x14ac:dyDescent="0.2">
      <c r="A93" s="955" t="s">
        <v>839</v>
      </c>
      <c r="B93" s="934"/>
      <c r="C93" s="935">
        <f>C94</f>
        <v>144806026</v>
      </c>
      <c r="D93" s="935">
        <f t="shared" ref="D93:E93" si="1">D94</f>
        <v>447823027.44</v>
      </c>
      <c r="E93" s="935">
        <f t="shared" si="1"/>
        <v>80336101.890000001</v>
      </c>
    </row>
    <row r="94" spans="1:5" s="923" customFormat="1" ht="20.100000000000001" customHeight="1" x14ac:dyDescent="0.2">
      <c r="A94" s="936" t="s">
        <v>38</v>
      </c>
      <c r="B94" s="937" t="s">
        <v>1130</v>
      </c>
      <c r="C94" s="938">
        <f>SUM(C95:C129)</f>
        <v>144806026</v>
      </c>
      <c r="D94" s="938">
        <f>SUM(D95:D129)</f>
        <v>447823027.44</v>
      </c>
      <c r="E94" s="938">
        <f>SUM(E95:E129)</f>
        <v>80336101.890000001</v>
      </c>
    </row>
    <row r="95" spans="1:5" s="923" customFormat="1" ht="25.5" customHeight="1" x14ac:dyDescent="0.2">
      <c r="A95" s="939">
        <v>2302</v>
      </c>
      <c r="B95" s="940" t="s">
        <v>1131</v>
      </c>
      <c r="C95" s="942">
        <v>32000000</v>
      </c>
      <c r="D95" s="942">
        <v>14545259</v>
      </c>
      <c r="E95" s="942">
        <v>435635.09</v>
      </c>
    </row>
    <row r="96" spans="1:5" s="923" customFormat="1" ht="25.5" customHeight="1" x14ac:dyDescent="0.2">
      <c r="A96" s="939">
        <v>2302</v>
      </c>
      <c r="B96" s="940" t="s">
        <v>1132</v>
      </c>
      <c r="C96" s="942">
        <v>0</v>
      </c>
      <c r="D96" s="942">
        <v>926490</v>
      </c>
      <c r="E96" s="942">
        <v>926489</v>
      </c>
    </row>
    <row r="97" spans="1:5" s="923" customFormat="1" ht="25.5" customHeight="1" x14ac:dyDescent="0.2">
      <c r="A97" s="939">
        <v>2302</v>
      </c>
      <c r="B97" s="940" t="s">
        <v>1133</v>
      </c>
      <c r="C97" s="942">
        <v>7710000</v>
      </c>
      <c r="D97" s="942">
        <v>12710000</v>
      </c>
      <c r="E97" s="942">
        <v>1842406.5</v>
      </c>
    </row>
    <row r="98" spans="1:5" s="923" customFormat="1" ht="25.5" customHeight="1" x14ac:dyDescent="0.2">
      <c r="A98" s="939">
        <v>2302</v>
      </c>
      <c r="B98" s="940" t="s">
        <v>1134</v>
      </c>
      <c r="C98" s="942">
        <v>18900000</v>
      </c>
      <c r="D98" s="942">
        <v>90000000</v>
      </c>
      <c r="E98" s="942">
        <v>10599.6</v>
      </c>
    </row>
    <row r="99" spans="1:5" s="923" customFormat="1" ht="20.85" customHeight="1" x14ac:dyDescent="0.2">
      <c r="A99" s="939">
        <v>2302</v>
      </c>
      <c r="B99" s="940" t="s">
        <v>1135</v>
      </c>
      <c r="C99" s="942">
        <v>0</v>
      </c>
      <c r="D99" s="942">
        <v>630000</v>
      </c>
      <c r="E99" s="942">
        <v>628304.6</v>
      </c>
    </row>
    <row r="100" spans="1:5" s="923" customFormat="1" ht="23.25" customHeight="1" x14ac:dyDescent="0.2">
      <c r="A100" s="939">
        <v>2302</v>
      </c>
      <c r="B100" s="940" t="s">
        <v>1136</v>
      </c>
      <c r="C100" s="942">
        <v>5000000</v>
      </c>
      <c r="D100" s="942">
        <v>50000000</v>
      </c>
      <c r="E100" s="942">
        <v>229900</v>
      </c>
    </row>
    <row r="101" spans="1:5" s="923" customFormat="1" ht="18.75" customHeight="1" x14ac:dyDescent="0.2">
      <c r="A101" s="939">
        <v>2302</v>
      </c>
      <c r="B101" s="956" t="s">
        <v>1137</v>
      </c>
      <c r="C101" s="942">
        <v>0</v>
      </c>
      <c r="D101" s="942">
        <v>27798251</v>
      </c>
      <c r="E101" s="942">
        <v>27798250.010000002</v>
      </c>
    </row>
    <row r="102" spans="1:5" s="923" customFormat="1" ht="18.75" customHeight="1" x14ac:dyDescent="0.2">
      <c r="A102" s="939">
        <v>2304</v>
      </c>
      <c r="B102" s="940" t="s">
        <v>1138</v>
      </c>
      <c r="C102" s="942">
        <v>0</v>
      </c>
      <c r="D102" s="942">
        <v>18100000</v>
      </c>
      <c r="E102" s="942">
        <v>95638</v>
      </c>
    </row>
    <row r="103" spans="1:5" s="923" customFormat="1" ht="16.5" customHeight="1" x14ac:dyDescent="0.2">
      <c r="A103" s="939">
        <v>2304</v>
      </c>
      <c r="B103" s="940" t="s">
        <v>1139</v>
      </c>
      <c r="C103" s="942">
        <v>0</v>
      </c>
      <c r="D103" s="942">
        <v>8300000</v>
      </c>
      <c r="E103" s="942">
        <v>2867612</v>
      </c>
    </row>
    <row r="104" spans="1:5" s="923" customFormat="1" ht="23.25" customHeight="1" x14ac:dyDescent="0.2">
      <c r="A104" s="939">
        <v>2304</v>
      </c>
      <c r="B104" s="940" t="s">
        <v>1140</v>
      </c>
      <c r="C104" s="942">
        <v>0</v>
      </c>
      <c r="D104" s="942">
        <v>9600000</v>
      </c>
      <c r="E104" s="942">
        <v>7599680</v>
      </c>
    </row>
    <row r="105" spans="1:5" s="923" customFormat="1" ht="36.75" customHeight="1" x14ac:dyDescent="0.2">
      <c r="A105" s="939">
        <v>2307</v>
      </c>
      <c r="B105" s="940" t="s">
        <v>1141</v>
      </c>
      <c r="C105" s="942">
        <v>596026</v>
      </c>
      <c r="D105" s="942">
        <v>2107287.44</v>
      </c>
      <c r="E105" s="942">
        <v>340542.09</v>
      </c>
    </row>
    <row r="106" spans="1:5" s="923" customFormat="1" ht="23.25" customHeight="1" x14ac:dyDescent="0.2">
      <c r="A106" s="939">
        <v>2314</v>
      </c>
      <c r="B106" s="940" t="s">
        <v>1142</v>
      </c>
      <c r="C106" s="942">
        <v>0</v>
      </c>
      <c r="D106" s="942">
        <v>5443790</v>
      </c>
      <c r="E106" s="942">
        <v>1971090</v>
      </c>
    </row>
    <row r="107" spans="1:5" s="923" customFormat="1" ht="23.25" customHeight="1" x14ac:dyDescent="0.2">
      <c r="A107" s="939">
        <v>2314</v>
      </c>
      <c r="B107" s="940" t="s">
        <v>1143</v>
      </c>
      <c r="C107" s="942">
        <v>0</v>
      </c>
      <c r="D107" s="942">
        <v>5438950</v>
      </c>
      <c r="E107" s="942">
        <v>217800</v>
      </c>
    </row>
    <row r="108" spans="1:5" s="923" customFormat="1" ht="23.25" customHeight="1" x14ac:dyDescent="0.2">
      <c r="A108" s="939">
        <v>2314</v>
      </c>
      <c r="B108" s="940" t="s">
        <v>1144</v>
      </c>
      <c r="C108" s="942">
        <v>100000</v>
      </c>
      <c r="D108" s="942">
        <v>100000</v>
      </c>
      <c r="E108" s="942">
        <v>4537.5</v>
      </c>
    </row>
    <row r="109" spans="1:5" s="923" customFormat="1" ht="15.75" customHeight="1" x14ac:dyDescent="0.2">
      <c r="A109" s="939">
        <v>2314</v>
      </c>
      <c r="B109" s="940" t="s">
        <v>1145</v>
      </c>
      <c r="C109" s="942">
        <v>39000000</v>
      </c>
      <c r="D109" s="942">
        <v>57112000</v>
      </c>
      <c r="E109" s="942">
        <v>6053359</v>
      </c>
    </row>
    <row r="110" spans="1:5" s="923" customFormat="1" ht="18.75" customHeight="1" x14ac:dyDescent="0.2">
      <c r="A110" s="939">
        <v>2314</v>
      </c>
      <c r="B110" s="940" t="s">
        <v>667</v>
      </c>
      <c r="C110" s="942">
        <v>1000000</v>
      </c>
      <c r="D110" s="942">
        <v>6000000</v>
      </c>
      <c r="E110" s="942">
        <v>359461</v>
      </c>
    </row>
    <row r="111" spans="1:5" s="923" customFormat="1" ht="18.75" customHeight="1" x14ac:dyDescent="0.2">
      <c r="A111" s="939">
        <v>2314</v>
      </c>
      <c r="B111" s="940" t="s">
        <v>668</v>
      </c>
      <c r="C111" s="942">
        <v>2500000</v>
      </c>
      <c r="D111" s="942">
        <v>5500000</v>
      </c>
      <c r="E111" s="942">
        <v>0</v>
      </c>
    </row>
    <row r="112" spans="1:5" s="923" customFormat="1" ht="18.75" customHeight="1" x14ac:dyDescent="0.2">
      <c r="A112" s="939">
        <v>2314</v>
      </c>
      <c r="B112" s="940" t="s">
        <v>669</v>
      </c>
      <c r="C112" s="942">
        <v>1000000</v>
      </c>
      <c r="D112" s="942">
        <v>1000000</v>
      </c>
      <c r="E112" s="942">
        <v>0</v>
      </c>
    </row>
    <row r="113" spans="1:5" s="923" customFormat="1" ht="12.75" x14ac:dyDescent="0.2">
      <c r="A113" s="930"/>
      <c r="B113" s="922"/>
      <c r="E113" s="971" t="s">
        <v>786</v>
      </c>
    </row>
    <row r="114" spans="1:5" s="947" customFormat="1" ht="35.25" customHeight="1" x14ac:dyDescent="0.2">
      <c r="A114" s="1302" t="s">
        <v>545</v>
      </c>
      <c r="B114" s="1302"/>
      <c r="C114" s="1302"/>
      <c r="D114" s="1302"/>
      <c r="E114" s="1302"/>
    </row>
    <row r="115" spans="1:5" s="923" customFormat="1" ht="11.25" x14ac:dyDescent="0.2">
      <c r="A115" s="948"/>
      <c r="B115" s="922"/>
      <c r="C115" s="927"/>
      <c r="D115" s="927"/>
      <c r="E115" s="927"/>
    </row>
    <row r="116" spans="1:5" s="949" customFormat="1" ht="15.75" customHeight="1" x14ac:dyDescent="0.2">
      <c r="A116" s="1298" t="s">
        <v>44</v>
      </c>
      <c r="B116" s="1298"/>
      <c r="C116" s="1298"/>
      <c r="D116" s="1298"/>
      <c r="E116" s="1298"/>
    </row>
    <row r="117" spans="1:5" ht="11.25" customHeight="1" x14ac:dyDescent="0.2">
      <c r="A117" s="929"/>
      <c r="B117" s="930"/>
      <c r="C117" s="931"/>
      <c r="D117" s="931"/>
      <c r="E117" s="970" t="s">
        <v>639</v>
      </c>
    </row>
    <row r="118" spans="1:5" s="566" customFormat="1" ht="24.95" customHeight="1" x14ac:dyDescent="0.25">
      <c r="A118" s="567"/>
      <c r="B118" s="568" t="s">
        <v>0</v>
      </c>
      <c r="C118" s="569" t="s">
        <v>1201</v>
      </c>
      <c r="D118" s="569" t="s">
        <v>918</v>
      </c>
      <c r="E118" s="569" t="s">
        <v>1202</v>
      </c>
    </row>
    <row r="119" spans="1:5" s="923" customFormat="1" ht="20.100000000000001" customHeight="1" x14ac:dyDescent="0.2">
      <c r="A119" s="955" t="s">
        <v>839</v>
      </c>
      <c r="B119" s="934"/>
      <c r="C119" s="935"/>
      <c r="D119" s="935"/>
      <c r="E119" s="935" t="s">
        <v>567</v>
      </c>
    </row>
    <row r="120" spans="1:5" s="923" customFormat="1" ht="20.100000000000001" customHeight="1" x14ac:dyDescent="0.2">
      <c r="A120" s="1262" t="s">
        <v>38</v>
      </c>
      <c r="B120" s="1263" t="s">
        <v>1130</v>
      </c>
      <c r="C120" s="1264"/>
      <c r="D120" s="1264"/>
      <c r="E120" s="1264" t="s">
        <v>567</v>
      </c>
    </row>
    <row r="121" spans="1:5" s="923" customFormat="1" ht="18.75" customHeight="1" x14ac:dyDescent="0.2">
      <c r="A121" s="939">
        <v>2314</v>
      </c>
      <c r="B121" s="940" t="s">
        <v>671</v>
      </c>
      <c r="C121" s="942">
        <v>1000000</v>
      </c>
      <c r="D121" s="942">
        <v>1000000</v>
      </c>
      <c r="E121" s="942">
        <v>0</v>
      </c>
    </row>
    <row r="122" spans="1:5" s="923" customFormat="1" ht="18.75" customHeight="1" x14ac:dyDescent="0.2">
      <c r="A122" s="939">
        <v>2314</v>
      </c>
      <c r="B122" s="940" t="s">
        <v>672</v>
      </c>
      <c r="C122" s="942">
        <v>1000000</v>
      </c>
      <c r="D122" s="942">
        <v>3000000</v>
      </c>
      <c r="E122" s="942">
        <v>0</v>
      </c>
    </row>
    <row r="123" spans="1:5" s="923" customFormat="1" ht="18.75" customHeight="1" x14ac:dyDescent="0.2">
      <c r="A123" s="939">
        <v>2314</v>
      </c>
      <c r="B123" s="940" t="s">
        <v>670</v>
      </c>
      <c r="C123" s="942">
        <v>1000000</v>
      </c>
      <c r="D123" s="942">
        <v>1000000</v>
      </c>
      <c r="E123" s="942">
        <v>0</v>
      </c>
    </row>
    <row r="124" spans="1:5" s="923" customFormat="1" ht="18.75" customHeight="1" x14ac:dyDescent="0.2">
      <c r="A124" s="939">
        <v>2314</v>
      </c>
      <c r="B124" s="940" t="s">
        <v>1146</v>
      </c>
      <c r="C124" s="942">
        <v>0</v>
      </c>
      <c r="D124" s="942">
        <v>11000</v>
      </c>
      <c r="E124" s="942">
        <v>10599.6</v>
      </c>
    </row>
    <row r="125" spans="1:5" s="923" customFormat="1" ht="24" customHeight="1" x14ac:dyDescent="0.2">
      <c r="A125" s="939">
        <v>2314</v>
      </c>
      <c r="B125" s="940" t="s">
        <v>1147</v>
      </c>
      <c r="C125" s="942">
        <v>0</v>
      </c>
      <c r="D125" s="942">
        <v>3000000</v>
      </c>
      <c r="E125" s="942">
        <v>0</v>
      </c>
    </row>
    <row r="126" spans="1:5" s="923" customFormat="1" ht="18.75" customHeight="1" x14ac:dyDescent="0.2">
      <c r="A126" s="939">
        <v>2314</v>
      </c>
      <c r="B126" s="940" t="s">
        <v>666</v>
      </c>
      <c r="C126" s="942">
        <v>30000000</v>
      </c>
      <c r="D126" s="942">
        <v>110500000</v>
      </c>
      <c r="E126" s="942">
        <v>28944197.899999999</v>
      </c>
    </row>
    <row r="127" spans="1:5" s="923" customFormat="1" ht="18.75" customHeight="1" x14ac:dyDescent="0.2">
      <c r="A127" s="939">
        <v>2314</v>
      </c>
      <c r="B127" s="940" t="s">
        <v>674</v>
      </c>
      <c r="C127" s="942">
        <v>0</v>
      </c>
      <c r="D127" s="942">
        <v>1000000</v>
      </c>
      <c r="E127" s="942">
        <v>0</v>
      </c>
    </row>
    <row r="128" spans="1:5" s="923" customFormat="1" ht="18.75" customHeight="1" x14ac:dyDescent="0.2">
      <c r="A128" s="939">
        <v>2314</v>
      </c>
      <c r="B128" s="940" t="s">
        <v>1148</v>
      </c>
      <c r="C128" s="942">
        <v>0</v>
      </c>
      <c r="D128" s="942">
        <v>9000000</v>
      </c>
      <c r="E128" s="942">
        <v>0</v>
      </c>
    </row>
    <row r="129" spans="1:5" s="923" customFormat="1" ht="18.75" customHeight="1" x14ac:dyDescent="0.2">
      <c r="A129" s="939">
        <v>2314</v>
      </c>
      <c r="B129" s="940" t="s">
        <v>1149</v>
      </c>
      <c r="C129" s="942">
        <v>4000000</v>
      </c>
      <c r="D129" s="942">
        <v>4000000</v>
      </c>
      <c r="E129" s="942">
        <v>0</v>
      </c>
    </row>
    <row r="130" spans="1:5" s="923" customFormat="1" ht="20.100000000000001" customHeight="1" x14ac:dyDescent="0.2">
      <c r="A130" s="1265" t="s">
        <v>343</v>
      </c>
      <c r="B130" s="1266"/>
      <c r="C130" s="1267">
        <f>C131</f>
        <v>0</v>
      </c>
      <c r="D130" s="1267">
        <f t="shared" ref="D130:E130" si="2">D131</f>
        <v>3104804.89</v>
      </c>
      <c r="E130" s="1267">
        <f t="shared" si="2"/>
        <v>3104804.89</v>
      </c>
    </row>
    <row r="131" spans="1:5" s="923" customFormat="1" ht="20.100000000000001" customHeight="1" x14ac:dyDescent="0.2">
      <c r="A131" s="936" t="s">
        <v>38</v>
      </c>
      <c r="B131" s="937" t="s">
        <v>1150</v>
      </c>
      <c r="C131" s="938">
        <f>SUM(C132:C133)</f>
        <v>0</v>
      </c>
      <c r="D131" s="938">
        <f>SUM(D132:D133)</f>
        <v>3104804.89</v>
      </c>
      <c r="E131" s="938">
        <f t="shared" ref="E131" si="3">SUM(E132:E133)</f>
        <v>3104804.89</v>
      </c>
    </row>
    <row r="132" spans="1:5" s="923" customFormat="1" ht="25.5" customHeight="1" x14ac:dyDescent="0.2">
      <c r="A132" s="939">
        <v>2304</v>
      </c>
      <c r="B132" s="940" t="s">
        <v>675</v>
      </c>
      <c r="C132" s="942">
        <v>0</v>
      </c>
      <c r="D132" s="942">
        <v>1866584.62</v>
      </c>
      <c r="E132" s="942">
        <v>1866584.62</v>
      </c>
    </row>
    <row r="133" spans="1:5" s="923" customFormat="1" ht="35.25" customHeight="1" x14ac:dyDescent="0.2">
      <c r="A133" s="939">
        <v>2304</v>
      </c>
      <c r="B133" s="940" t="s">
        <v>1151</v>
      </c>
      <c r="C133" s="942">
        <v>0</v>
      </c>
      <c r="D133" s="942">
        <v>1238220.27</v>
      </c>
      <c r="E133" s="942">
        <v>1238220.27</v>
      </c>
    </row>
    <row r="134" spans="1:5" s="923" customFormat="1" ht="20.100000000000001" customHeight="1" x14ac:dyDescent="0.2">
      <c r="A134" s="952" t="s">
        <v>1152</v>
      </c>
      <c r="B134" s="934"/>
      <c r="C134" s="935">
        <f>C135</f>
        <v>5200000</v>
      </c>
      <c r="D134" s="935">
        <f t="shared" ref="D134:E134" si="4">D135</f>
        <v>38075905.719999999</v>
      </c>
      <c r="E134" s="935">
        <f t="shared" si="4"/>
        <v>17898614.77</v>
      </c>
    </row>
    <row r="135" spans="1:5" s="923" customFormat="1" ht="20.100000000000001" customHeight="1" x14ac:dyDescent="0.2">
      <c r="A135" s="936" t="s">
        <v>38</v>
      </c>
      <c r="B135" s="937" t="s">
        <v>1153</v>
      </c>
      <c r="C135" s="938">
        <f>SUM(C136:C138)</f>
        <v>5200000</v>
      </c>
      <c r="D135" s="938">
        <f t="shared" ref="D135:E135" si="5">SUM(D136:D138)</f>
        <v>38075905.719999999</v>
      </c>
      <c r="E135" s="938">
        <f t="shared" si="5"/>
        <v>17898614.77</v>
      </c>
    </row>
    <row r="136" spans="1:5" s="923" customFormat="1" ht="20.85" customHeight="1" x14ac:dyDescent="0.2">
      <c r="A136" s="939">
        <v>2302</v>
      </c>
      <c r="B136" s="940" t="s">
        <v>1154</v>
      </c>
      <c r="C136" s="942">
        <v>1000000</v>
      </c>
      <c r="D136" s="942">
        <v>18875905.719999999</v>
      </c>
      <c r="E136" s="942">
        <v>14551486.539999999</v>
      </c>
    </row>
    <row r="137" spans="1:5" s="923" customFormat="1" ht="20.85" customHeight="1" x14ac:dyDescent="0.2">
      <c r="A137" s="939">
        <v>2302</v>
      </c>
      <c r="B137" s="940" t="s">
        <v>1155</v>
      </c>
      <c r="C137" s="942">
        <v>2200000</v>
      </c>
      <c r="D137" s="942">
        <v>2200000</v>
      </c>
      <c r="E137" s="942">
        <v>2200000</v>
      </c>
    </row>
    <row r="138" spans="1:5" s="923" customFormat="1" ht="27.75" customHeight="1" x14ac:dyDescent="0.2">
      <c r="A138" s="939">
        <v>2304</v>
      </c>
      <c r="B138" s="940" t="s">
        <v>1156</v>
      </c>
      <c r="C138" s="942">
        <v>2000000</v>
      </c>
      <c r="D138" s="942">
        <v>17000000</v>
      </c>
      <c r="E138" s="942">
        <v>1147128.23</v>
      </c>
    </row>
    <row r="139" spans="1:5" s="923" customFormat="1" ht="20.100000000000001" customHeight="1" x14ac:dyDescent="0.2">
      <c r="A139" s="952" t="s">
        <v>1157</v>
      </c>
      <c r="B139" s="934"/>
      <c r="C139" s="935">
        <f>C140+C144</f>
        <v>10374900</v>
      </c>
      <c r="D139" s="935">
        <f t="shared" ref="D139:E139" si="6">D140+D144</f>
        <v>154164518.58000001</v>
      </c>
      <c r="E139" s="935">
        <f t="shared" si="6"/>
        <v>83712070.469999999</v>
      </c>
    </row>
    <row r="140" spans="1:5" s="923" customFormat="1" ht="20.100000000000001" customHeight="1" x14ac:dyDescent="0.2">
      <c r="A140" s="936" t="s">
        <v>38</v>
      </c>
      <c r="B140" s="937" t="s">
        <v>1158</v>
      </c>
      <c r="C140" s="938">
        <f>SUM(C141:C143)</f>
        <v>8695000</v>
      </c>
      <c r="D140" s="938">
        <f t="shared" ref="D140:E140" si="7">SUM(D141:D143)</f>
        <v>134117528.95</v>
      </c>
      <c r="E140" s="938">
        <f t="shared" si="7"/>
        <v>80299868.969999999</v>
      </c>
    </row>
    <row r="141" spans="1:5" s="923" customFormat="1" ht="24" customHeight="1" x14ac:dyDescent="0.2">
      <c r="A141" s="939">
        <v>2305</v>
      </c>
      <c r="B141" s="940" t="s">
        <v>843</v>
      </c>
      <c r="C141" s="942">
        <v>835000</v>
      </c>
      <c r="D141" s="942">
        <v>8533647.8900000006</v>
      </c>
      <c r="E141" s="942">
        <v>4101901.14</v>
      </c>
    </row>
    <row r="142" spans="1:5" s="923" customFormat="1" ht="24" customHeight="1" x14ac:dyDescent="0.2">
      <c r="A142" s="939">
        <v>2305</v>
      </c>
      <c r="B142" s="940" t="s">
        <v>1159</v>
      </c>
      <c r="C142" s="942">
        <v>7860000</v>
      </c>
      <c r="D142" s="942">
        <v>118051398.2</v>
      </c>
      <c r="E142" s="942">
        <v>71053619.829999998</v>
      </c>
    </row>
    <row r="143" spans="1:5" s="923" customFormat="1" ht="24.75" customHeight="1" x14ac:dyDescent="0.2">
      <c r="A143" s="939">
        <v>2305</v>
      </c>
      <c r="B143" s="940" t="s">
        <v>1160</v>
      </c>
      <c r="C143" s="942">
        <v>0</v>
      </c>
      <c r="D143" s="942">
        <v>7532482.8600000003</v>
      </c>
      <c r="E143" s="942">
        <v>5144348</v>
      </c>
    </row>
    <row r="144" spans="1:5" s="923" customFormat="1" ht="20.100000000000001" customHeight="1" x14ac:dyDescent="0.2">
      <c r="A144" s="936" t="s">
        <v>38</v>
      </c>
      <c r="B144" s="937" t="s">
        <v>1161</v>
      </c>
      <c r="C144" s="938">
        <f>SUM(C145:C150)</f>
        <v>1679900</v>
      </c>
      <c r="D144" s="938">
        <f t="shared" ref="D144:E144" si="8">SUM(D145:D150)</f>
        <v>20046989.630000003</v>
      </c>
      <c r="E144" s="938">
        <f t="shared" si="8"/>
        <v>3412201.5</v>
      </c>
    </row>
    <row r="145" spans="1:5" s="923" customFormat="1" ht="19.5" customHeight="1" x14ac:dyDescent="0.2">
      <c r="A145" s="939">
        <v>2304</v>
      </c>
      <c r="B145" s="940" t="s">
        <v>1162</v>
      </c>
      <c r="C145" s="942">
        <v>1679900</v>
      </c>
      <c r="D145" s="942">
        <v>2479424.4</v>
      </c>
      <c r="E145" s="942">
        <v>578533</v>
      </c>
    </row>
    <row r="146" spans="1:5" s="923" customFormat="1" ht="23.25" customHeight="1" x14ac:dyDescent="0.2">
      <c r="A146" s="939">
        <v>2304</v>
      </c>
      <c r="B146" s="956" t="s">
        <v>1163</v>
      </c>
      <c r="C146" s="942">
        <v>0</v>
      </c>
      <c r="D146" s="942">
        <v>3052901</v>
      </c>
      <c r="E146" s="942">
        <v>1916954</v>
      </c>
    </row>
    <row r="147" spans="1:5" s="923" customFormat="1" ht="18" customHeight="1" x14ac:dyDescent="0.2">
      <c r="A147" s="939">
        <v>2304</v>
      </c>
      <c r="B147" s="940" t="s">
        <v>1164</v>
      </c>
      <c r="C147" s="942">
        <v>0</v>
      </c>
      <c r="D147" s="942">
        <v>2736175.67</v>
      </c>
      <c r="E147" s="942">
        <v>0</v>
      </c>
    </row>
    <row r="148" spans="1:5" s="923" customFormat="1" ht="23.25" customHeight="1" x14ac:dyDescent="0.2">
      <c r="A148" s="939">
        <v>2304</v>
      </c>
      <c r="B148" s="940" t="s">
        <v>1165</v>
      </c>
      <c r="C148" s="942">
        <v>0</v>
      </c>
      <c r="D148" s="942">
        <v>9865057.5600000005</v>
      </c>
      <c r="E148" s="942">
        <v>0</v>
      </c>
    </row>
    <row r="149" spans="1:5" s="923" customFormat="1" ht="23.25" customHeight="1" x14ac:dyDescent="0.2">
      <c r="A149" s="939">
        <v>2304</v>
      </c>
      <c r="B149" s="956" t="s">
        <v>1166</v>
      </c>
      <c r="C149" s="942">
        <v>0</v>
      </c>
      <c r="D149" s="942">
        <v>1833431</v>
      </c>
      <c r="E149" s="942">
        <v>916714.5</v>
      </c>
    </row>
    <row r="150" spans="1:5" s="923" customFormat="1" ht="23.25" customHeight="1" x14ac:dyDescent="0.2">
      <c r="A150" s="939">
        <v>2305</v>
      </c>
      <c r="B150" s="940" t="s">
        <v>1167</v>
      </c>
      <c r="C150" s="942">
        <v>0</v>
      </c>
      <c r="D150" s="942">
        <v>80000</v>
      </c>
      <c r="E150" s="942">
        <v>0</v>
      </c>
    </row>
    <row r="151" spans="1:5" s="923" customFormat="1" ht="12.75" x14ac:dyDescent="0.2">
      <c r="A151" s="930"/>
      <c r="B151" s="922"/>
      <c r="E151" s="971" t="s">
        <v>787</v>
      </c>
    </row>
    <row r="152" spans="1:5" s="947" customFormat="1" ht="31.5" customHeight="1" x14ac:dyDescent="0.2">
      <c r="A152" s="1302" t="s">
        <v>545</v>
      </c>
      <c r="B152" s="1302"/>
      <c r="C152" s="1302"/>
      <c r="D152" s="1302"/>
      <c r="E152" s="1302"/>
    </row>
    <row r="153" spans="1:5" s="923" customFormat="1" ht="11.25" x14ac:dyDescent="0.2">
      <c r="A153" s="948"/>
      <c r="B153" s="922"/>
      <c r="C153" s="927"/>
      <c r="D153" s="927"/>
      <c r="E153" s="927"/>
    </row>
    <row r="154" spans="1:5" s="949" customFormat="1" ht="20.85" customHeight="1" x14ac:dyDescent="0.2">
      <c r="A154" s="1298" t="s">
        <v>44</v>
      </c>
      <c r="B154" s="1298"/>
      <c r="C154" s="1298"/>
      <c r="D154" s="1298"/>
      <c r="E154" s="1298"/>
    </row>
    <row r="155" spans="1:5" ht="11.25" customHeight="1" x14ac:dyDescent="0.2">
      <c r="A155" s="929"/>
      <c r="B155" s="930"/>
      <c r="C155" s="931"/>
      <c r="D155" s="931"/>
      <c r="E155" s="970" t="s">
        <v>639</v>
      </c>
    </row>
    <row r="156" spans="1:5" s="566" customFormat="1" ht="24.95" customHeight="1" x14ac:dyDescent="0.25">
      <c r="A156" s="567"/>
      <c r="B156" s="568" t="s">
        <v>0</v>
      </c>
      <c r="C156" s="569" t="s">
        <v>1201</v>
      </c>
      <c r="D156" s="569" t="s">
        <v>918</v>
      </c>
      <c r="E156" s="569" t="s">
        <v>1202</v>
      </c>
    </row>
    <row r="157" spans="1:5" s="923" customFormat="1" ht="20.100000000000001" customHeight="1" x14ac:dyDescent="0.2">
      <c r="A157" s="955" t="s">
        <v>848</v>
      </c>
      <c r="B157" s="957"/>
      <c r="C157" s="935">
        <f>C158</f>
        <v>0</v>
      </c>
      <c r="D157" s="935">
        <f t="shared" ref="D157:E157" si="9">D158</f>
        <v>1298874.6599999999</v>
      </c>
      <c r="E157" s="935">
        <f t="shared" si="9"/>
        <v>1298874.6599999999</v>
      </c>
    </row>
    <row r="158" spans="1:5" s="923" customFormat="1" ht="20.100000000000001" customHeight="1" x14ac:dyDescent="0.2">
      <c r="A158" s="936" t="s">
        <v>38</v>
      </c>
      <c r="B158" s="937" t="s">
        <v>1158</v>
      </c>
      <c r="C158" s="938">
        <f>SUM(C159)</f>
        <v>0</v>
      </c>
      <c r="D158" s="938">
        <f t="shared" ref="D158:E158" si="10">SUM(D159)</f>
        <v>1298874.6599999999</v>
      </c>
      <c r="E158" s="938">
        <f t="shared" si="10"/>
        <v>1298874.6599999999</v>
      </c>
    </row>
    <row r="159" spans="1:5" s="923" customFormat="1" ht="20.85" customHeight="1" x14ac:dyDescent="0.2">
      <c r="A159" s="958">
        <v>2304</v>
      </c>
      <c r="B159" s="940" t="s">
        <v>1168</v>
      </c>
      <c r="C159" s="959">
        <v>0</v>
      </c>
      <c r="D159" s="959">
        <v>1298874.6599999999</v>
      </c>
      <c r="E159" s="959">
        <v>1298874.6599999999</v>
      </c>
    </row>
    <row r="160" spans="1:5" s="923" customFormat="1" ht="20.100000000000001" customHeight="1" x14ac:dyDescent="0.2">
      <c r="A160" s="952" t="s">
        <v>840</v>
      </c>
      <c r="B160" s="934"/>
      <c r="C160" s="935">
        <f>C161+C163</f>
        <v>5275310</v>
      </c>
      <c r="D160" s="935">
        <f>D161+D163</f>
        <v>12094193.720000001</v>
      </c>
      <c r="E160" s="935">
        <f>E161+E163</f>
        <v>4527359.66</v>
      </c>
    </row>
    <row r="161" spans="1:5" s="923" customFormat="1" ht="20.100000000000001" customHeight="1" x14ac:dyDescent="0.2">
      <c r="A161" s="936" t="s">
        <v>38</v>
      </c>
      <c r="B161" s="937" t="s">
        <v>841</v>
      </c>
      <c r="C161" s="938">
        <f>SUM(C162)</f>
        <v>70000</v>
      </c>
      <c r="D161" s="938">
        <f t="shared" ref="D161:E161" si="11">SUM(D162)</f>
        <v>70000</v>
      </c>
      <c r="E161" s="938">
        <f t="shared" si="11"/>
        <v>33782</v>
      </c>
    </row>
    <row r="162" spans="1:5" s="923" customFormat="1" ht="15.75" customHeight="1" x14ac:dyDescent="0.2">
      <c r="A162" s="939">
        <v>2302</v>
      </c>
      <c r="B162" s="940" t="s">
        <v>1169</v>
      </c>
      <c r="C162" s="942">
        <v>70000</v>
      </c>
      <c r="D162" s="942">
        <v>70000</v>
      </c>
      <c r="E162" s="942">
        <v>33782</v>
      </c>
    </row>
    <row r="163" spans="1:5" s="923" customFormat="1" ht="20.100000000000001" customHeight="1" x14ac:dyDescent="0.2">
      <c r="A163" s="953" t="s">
        <v>38</v>
      </c>
      <c r="B163" s="937" t="s">
        <v>842</v>
      </c>
      <c r="C163" s="954">
        <f>SUM(C164:C172)</f>
        <v>5205310</v>
      </c>
      <c r="D163" s="954">
        <f t="shared" ref="D163:E163" si="12">SUM(D164:D172)</f>
        <v>12024193.720000001</v>
      </c>
      <c r="E163" s="954">
        <f t="shared" si="12"/>
        <v>4493577.66</v>
      </c>
    </row>
    <row r="164" spans="1:5" s="923" customFormat="1" ht="20.85" customHeight="1" x14ac:dyDescent="0.2">
      <c r="A164" s="939">
        <v>2301</v>
      </c>
      <c r="B164" s="940" t="s">
        <v>1170</v>
      </c>
      <c r="C164" s="942">
        <v>530310</v>
      </c>
      <c r="D164" s="942">
        <v>3535375</v>
      </c>
      <c r="E164" s="942">
        <v>2483472.06</v>
      </c>
    </row>
    <row r="165" spans="1:5" s="923" customFormat="1" ht="20.85" customHeight="1" x14ac:dyDescent="0.2">
      <c r="A165" s="939">
        <v>2301</v>
      </c>
      <c r="B165" s="940" t="s">
        <v>1171</v>
      </c>
      <c r="C165" s="942">
        <v>0</v>
      </c>
      <c r="D165" s="942">
        <v>200000</v>
      </c>
      <c r="E165" s="942">
        <v>148222.35</v>
      </c>
    </row>
    <row r="166" spans="1:5" s="923" customFormat="1" ht="20.85" customHeight="1" x14ac:dyDescent="0.2">
      <c r="A166" s="939">
        <v>2302</v>
      </c>
      <c r="B166" s="940" t="s">
        <v>1172</v>
      </c>
      <c r="C166" s="942">
        <v>900000</v>
      </c>
      <c r="D166" s="942">
        <v>900000</v>
      </c>
      <c r="E166" s="942">
        <v>890561.18</v>
      </c>
    </row>
    <row r="167" spans="1:5" s="923" customFormat="1" ht="20.85" customHeight="1" x14ac:dyDescent="0.2">
      <c r="A167" s="939">
        <v>2302</v>
      </c>
      <c r="B167" s="940" t="s">
        <v>1173</v>
      </c>
      <c r="C167" s="942">
        <v>900000</v>
      </c>
      <c r="D167" s="942">
        <v>900000</v>
      </c>
      <c r="E167" s="942">
        <v>836191.26</v>
      </c>
    </row>
    <row r="168" spans="1:5" s="923" customFormat="1" ht="20.85" customHeight="1" x14ac:dyDescent="0.2">
      <c r="A168" s="939">
        <v>2306</v>
      </c>
      <c r="B168" s="940" t="s">
        <v>676</v>
      </c>
      <c r="C168" s="942">
        <v>0</v>
      </c>
      <c r="D168" s="942">
        <v>2308040</v>
      </c>
      <c r="E168" s="942">
        <v>58391.25</v>
      </c>
    </row>
    <row r="169" spans="1:5" s="923" customFormat="1" ht="20.85" customHeight="1" x14ac:dyDescent="0.2">
      <c r="A169" s="939">
        <v>2307</v>
      </c>
      <c r="B169" s="940" t="s">
        <v>1174</v>
      </c>
      <c r="C169" s="942">
        <v>2875000</v>
      </c>
      <c r="D169" s="942">
        <v>2875000</v>
      </c>
      <c r="E169" s="942">
        <v>0</v>
      </c>
    </row>
    <row r="170" spans="1:5" s="923" customFormat="1" ht="18.75" customHeight="1" x14ac:dyDescent="0.2">
      <c r="A170" s="939">
        <v>2307</v>
      </c>
      <c r="B170" s="940" t="s">
        <v>1175</v>
      </c>
      <c r="C170" s="942">
        <v>0</v>
      </c>
      <c r="D170" s="942">
        <v>1000000</v>
      </c>
      <c r="E170" s="942">
        <v>0</v>
      </c>
    </row>
    <row r="171" spans="1:5" s="923" customFormat="1" ht="20.85" customHeight="1" x14ac:dyDescent="0.2">
      <c r="A171" s="939">
        <v>2308</v>
      </c>
      <c r="B171" s="940" t="s">
        <v>1176</v>
      </c>
      <c r="C171" s="942">
        <v>0</v>
      </c>
      <c r="D171" s="942">
        <v>55778.720000000001</v>
      </c>
      <c r="E171" s="942">
        <v>55778.720000000001</v>
      </c>
    </row>
    <row r="172" spans="1:5" s="923" customFormat="1" ht="20.85" customHeight="1" x14ac:dyDescent="0.2">
      <c r="A172" s="939">
        <v>2314</v>
      </c>
      <c r="B172" s="940" t="s">
        <v>1177</v>
      </c>
      <c r="C172" s="942">
        <v>0</v>
      </c>
      <c r="D172" s="942">
        <v>250000</v>
      </c>
      <c r="E172" s="942">
        <v>20960.84</v>
      </c>
    </row>
    <row r="173" spans="1:5" s="923" customFormat="1" ht="20.100000000000001" customHeight="1" x14ac:dyDescent="0.2">
      <c r="A173" s="955" t="s">
        <v>845</v>
      </c>
      <c r="B173" s="960"/>
      <c r="C173" s="935">
        <f>C174</f>
        <v>1850100</v>
      </c>
      <c r="D173" s="935">
        <f t="shared" ref="D173:E173" si="13">D174</f>
        <v>3450100</v>
      </c>
      <c r="E173" s="935">
        <f t="shared" si="13"/>
        <v>1815191.85</v>
      </c>
    </row>
    <row r="174" spans="1:5" s="923" customFormat="1" ht="20.100000000000001" customHeight="1" x14ac:dyDescent="0.2">
      <c r="A174" s="936" t="s">
        <v>38</v>
      </c>
      <c r="B174" s="937" t="s">
        <v>846</v>
      </c>
      <c r="C174" s="938">
        <f>SUM(C175:C176)</f>
        <v>1850100</v>
      </c>
      <c r="D174" s="938">
        <f t="shared" ref="D174:E174" si="14">SUM(D175:D176)</f>
        <v>3450100</v>
      </c>
      <c r="E174" s="938">
        <f t="shared" si="14"/>
        <v>1815191.85</v>
      </c>
    </row>
    <row r="175" spans="1:5" s="923" customFormat="1" ht="20.85" customHeight="1" x14ac:dyDescent="0.2">
      <c r="A175" s="939">
        <v>2302</v>
      </c>
      <c r="B175" s="940" t="s">
        <v>847</v>
      </c>
      <c r="C175" s="942">
        <v>925050</v>
      </c>
      <c r="D175" s="942">
        <v>925050</v>
      </c>
      <c r="E175" s="942">
        <v>86292</v>
      </c>
    </row>
    <row r="176" spans="1:5" s="923" customFormat="1" ht="20.85" customHeight="1" x14ac:dyDescent="0.2">
      <c r="A176" s="939">
        <v>2302</v>
      </c>
      <c r="B176" s="940" t="s">
        <v>1178</v>
      </c>
      <c r="C176" s="942">
        <v>925050</v>
      </c>
      <c r="D176" s="942">
        <v>2525050</v>
      </c>
      <c r="E176" s="942">
        <v>1728899.85</v>
      </c>
    </row>
    <row r="177" spans="1:5" s="923" customFormat="1" ht="20.100000000000001" customHeight="1" x14ac:dyDescent="0.2">
      <c r="A177" s="952" t="s">
        <v>1179</v>
      </c>
      <c r="B177" s="957"/>
      <c r="C177" s="935">
        <f>C178</f>
        <v>66000000</v>
      </c>
      <c r="D177" s="935">
        <f t="shared" ref="D177:E177" si="15">D178</f>
        <v>96000000</v>
      </c>
      <c r="E177" s="935">
        <f t="shared" si="15"/>
        <v>325650</v>
      </c>
    </row>
    <row r="178" spans="1:5" s="923" customFormat="1" ht="20.100000000000001" customHeight="1" x14ac:dyDescent="0.2">
      <c r="A178" s="936" t="s">
        <v>38</v>
      </c>
      <c r="B178" s="937" t="s">
        <v>665</v>
      </c>
      <c r="C178" s="938">
        <f>SUM(C179:C181)</f>
        <v>66000000</v>
      </c>
      <c r="D178" s="938">
        <f t="shared" ref="D178:E178" si="16">SUM(D179:D181)</f>
        <v>96000000</v>
      </c>
      <c r="E178" s="938">
        <f t="shared" si="16"/>
        <v>325650</v>
      </c>
    </row>
    <row r="179" spans="1:5" s="923" customFormat="1" ht="25.5" customHeight="1" x14ac:dyDescent="0.2">
      <c r="A179" s="939">
        <v>2314</v>
      </c>
      <c r="B179" s="940" t="s">
        <v>1180</v>
      </c>
      <c r="C179" s="942">
        <v>5000000</v>
      </c>
      <c r="D179" s="942">
        <v>5000000</v>
      </c>
      <c r="E179" s="942">
        <v>325650</v>
      </c>
    </row>
    <row r="180" spans="1:5" s="923" customFormat="1" ht="22.5" customHeight="1" x14ac:dyDescent="0.2">
      <c r="A180" s="939">
        <v>2314</v>
      </c>
      <c r="B180" s="940" t="s">
        <v>1181</v>
      </c>
      <c r="C180" s="942">
        <v>60000000</v>
      </c>
      <c r="D180" s="942">
        <v>90000000</v>
      </c>
      <c r="E180" s="942">
        <v>0</v>
      </c>
    </row>
    <row r="181" spans="1:5" s="923" customFormat="1" ht="20.85" customHeight="1" x14ac:dyDescent="0.2">
      <c r="A181" s="939">
        <v>2314</v>
      </c>
      <c r="B181" s="940" t="s">
        <v>1182</v>
      </c>
      <c r="C181" s="942">
        <v>1000000</v>
      </c>
      <c r="D181" s="942">
        <v>1000000</v>
      </c>
      <c r="E181" s="942">
        <v>0</v>
      </c>
    </row>
    <row r="182" spans="1:5" s="923" customFormat="1" ht="20.100000000000001" customHeight="1" x14ac:dyDescent="0.2">
      <c r="A182" s="955" t="s">
        <v>1183</v>
      </c>
      <c r="B182" s="960"/>
      <c r="C182" s="935">
        <f>C183</f>
        <v>0</v>
      </c>
      <c r="D182" s="935">
        <f t="shared" ref="D182:E183" si="17">D183</f>
        <v>5000000</v>
      </c>
      <c r="E182" s="935">
        <f t="shared" si="17"/>
        <v>2100000</v>
      </c>
    </row>
    <row r="183" spans="1:5" s="923" customFormat="1" ht="20.100000000000001" customHeight="1" x14ac:dyDescent="0.2">
      <c r="A183" s="936" t="s">
        <v>38</v>
      </c>
      <c r="B183" s="937" t="s">
        <v>1184</v>
      </c>
      <c r="C183" s="938">
        <f>C184</f>
        <v>0</v>
      </c>
      <c r="D183" s="938">
        <f t="shared" si="17"/>
        <v>5000000</v>
      </c>
      <c r="E183" s="938">
        <f t="shared" si="17"/>
        <v>2100000</v>
      </c>
    </row>
    <row r="184" spans="1:5" s="923" customFormat="1" ht="17.25" customHeight="1" x14ac:dyDescent="0.2">
      <c r="A184" s="939">
        <v>2321</v>
      </c>
      <c r="B184" s="940" t="s">
        <v>1185</v>
      </c>
      <c r="C184" s="942">
        <v>0</v>
      </c>
      <c r="D184" s="942">
        <v>5000000</v>
      </c>
      <c r="E184" s="942">
        <v>2100000</v>
      </c>
    </row>
    <row r="185" spans="1:5" s="923" customFormat="1" ht="20.85" customHeight="1" x14ac:dyDescent="0.2">
      <c r="A185" s="943"/>
      <c r="B185" s="944"/>
      <c r="C185" s="946"/>
      <c r="D185" s="946"/>
      <c r="E185" s="946"/>
    </row>
    <row r="189" spans="1:5" ht="23.25" customHeight="1" x14ac:dyDescent="0.2"/>
    <row r="190" spans="1:5" s="923" customFormat="1" ht="12.75" x14ac:dyDescent="0.2">
      <c r="A190" s="930"/>
      <c r="B190" s="922"/>
      <c r="E190" s="971" t="s">
        <v>788</v>
      </c>
    </row>
    <row r="191" spans="1:5" s="947" customFormat="1" ht="31.5" customHeight="1" x14ac:dyDescent="0.2">
      <c r="A191" s="1302" t="s">
        <v>545</v>
      </c>
      <c r="B191" s="1302"/>
      <c r="C191" s="1302"/>
      <c r="D191" s="1302"/>
      <c r="E191" s="1302"/>
    </row>
    <row r="192" spans="1:5" s="923" customFormat="1" ht="11.25" x14ac:dyDescent="0.2">
      <c r="A192" s="948"/>
      <c r="B192" s="922"/>
      <c r="C192" s="927"/>
      <c r="D192" s="927"/>
      <c r="E192" s="927"/>
    </row>
    <row r="193" spans="1:5" s="949" customFormat="1" ht="20.85" customHeight="1" x14ac:dyDescent="0.2">
      <c r="A193" s="1298" t="s">
        <v>44</v>
      </c>
      <c r="B193" s="1298"/>
      <c r="C193" s="1298"/>
      <c r="D193" s="1298"/>
      <c r="E193" s="1298"/>
    </row>
    <row r="194" spans="1:5" ht="11.25" customHeight="1" x14ac:dyDescent="0.2">
      <c r="A194" s="929"/>
      <c r="B194" s="930"/>
      <c r="C194" s="931"/>
      <c r="D194" s="931"/>
      <c r="E194" s="970" t="s">
        <v>639</v>
      </c>
    </row>
    <row r="195" spans="1:5" s="566" customFormat="1" ht="24.95" customHeight="1" x14ac:dyDescent="0.25">
      <c r="A195" s="1236"/>
      <c r="B195" s="1237" t="s">
        <v>0</v>
      </c>
      <c r="C195" s="1238" t="s">
        <v>1201</v>
      </c>
      <c r="D195" s="1238" t="s">
        <v>918</v>
      </c>
      <c r="E195" s="1238" t="s">
        <v>1202</v>
      </c>
    </row>
    <row r="196" spans="1:5" s="923" customFormat="1" ht="20.100000000000001" customHeight="1" x14ac:dyDescent="0.2">
      <c r="A196" s="952" t="s">
        <v>677</v>
      </c>
      <c r="B196" s="934"/>
      <c r="C196" s="935">
        <f>C197</f>
        <v>1500000</v>
      </c>
      <c r="D196" s="935">
        <f t="shared" ref="D196:E196" si="18">D197</f>
        <v>25876375.48</v>
      </c>
      <c r="E196" s="935">
        <f t="shared" si="18"/>
        <v>415983.12</v>
      </c>
    </row>
    <row r="197" spans="1:5" s="923" customFormat="1" ht="20.100000000000001" customHeight="1" x14ac:dyDescent="0.2">
      <c r="A197" s="936" t="s">
        <v>38</v>
      </c>
      <c r="B197" s="937" t="s">
        <v>665</v>
      </c>
      <c r="C197" s="938">
        <f>SUM(C198:C200)</f>
        <v>1500000</v>
      </c>
      <c r="D197" s="938">
        <f t="shared" ref="D197:E197" si="19">SUM(D198:D200)</f>
        <v>25876375.48</v>
      </c>
      <c r="E197" s="938">
        <f t="shared" si="19"/>
        <v>415983.12</v>
      </c>
    </row>
    <row r="198" spans="1:5" s="923" customFormat="1" ht="18" customHeight="1" x14ac:dyDescent="0.2">
      <c r="A198" s="939">
        <v>2303</v>
      </c>
      <c r="B198" s="940" t="s">
        <v>342</v>
      </c>
      <c r="C198" s="942">
        <v>1500000</v>
      </c>
      <c r="D198" s="942">
        <v>15832166.689999999</v>
      </c>
      <c r="E198" s="942">
        <v>0</v>
      </c>
    </row>
    <row r="199" spans="1:5" s="923" customFormat="1" ht="18" customHeight="1" x14ac:dyDescent="0.2">
      <c r="A199" s="939">
        <v>2303</v>
      </c>
      <c r="B199" s="940" t="s">
        <v>98</v>
      </c>
      <c r="C199" s="942">
        <v>0</v>
      </c>
      <c r="D199" s="942">
        <v>5044208.79</v>
      </c>
      <c r="E199" s="942">
        <v>415983.12</v>
      </c>
    </row>
    <row r="200" spans="1:5" s="923" customFormat="1" ht="18" customHeight="1" x14ac:dyDescent="0.2">
      <c r="A200" s="939">
        <v>2303</v>
      </c>
      <c r="B200" s="940" t="s">
        <v>844</v>
      </c>
      <c r="C200" s="942">
        <v>0</v>
      </c>
      <c r="D200" s="942">
        <v>5000000</v>
      </c>
      <c r="E200" s="942">
        <v>0</v>
      </c>
    </row>
    <row r="201" spans="1:5" s="923" customFormat="1" ht="23.25" customHeight="1" x14ac:dyDescent="0.2">
      <c r="A201" s="1303" t="s">
        <v>849</v>
      </c>
      <c r="B201" s="1303"/>
      <c r="C201" s="935">
        <f>C202</f>
        <v>0</v>
      </c>
      <c r="D201" s="935">
        <f t="shared" ref="D201:E202" si="20">D202</f>
        <v>8622899</v>
      </c>
      <c r="E201" s="935">
        <f t="shared" si="20"/>
        <v>8622899</v>
      </c>
    </row>
    <row r="202" spans="1:5" s="923" customFormat="1" ht="20.100000000000001" customHeight="1" x14ac:dyDescent="0.2">
      <c r="A202" s="936" t="s">
        <v>38</v>
      </c>
      <c r="B202" s="937" t="s">
        <v>13</v>
      </c>
      <c r="C202" s="938">
        <f>C203</f>
        <v>0</v>
      </c>
      <c r="D202" s="938">
        <f t="shared" si="20"/>
        <v>8622899</v>
      </c>
      <c r="E202" s="938">
        <f t="shared" si="20"/>
        <v>8622899</v>
      </c>
    </row>
    <row r="203" spans="1:5" s="923" customFormat="1" ht="24" customHeight="1" x14ac:dyDescent="0.2">
      <c r="A203" s="939">
        <v>2307</v>
      </c>
      <c r="B203" s="940" t="s">
        <v>1186</v>
      </c>
      <c r="C203" s="942">
        <v>0</v>
      </c>
      <c r="D203" s="942">
        <v>8622899</v>
      </c>
      <c r="E203" s="942">
        <v>8622899</v>
      </c>
    </row>
    <row r="204" spans="1:5" s="923" customFormat="1" ht="20.100000000000001" customHeight="1" x14ac:dyDescent="0.2">
      <c r="A204" s="961" t="s">
        <v>1187</v>
      </c>
      <c r="B204" s="957"/>
      <c r="C204" s="935">
        <f>C205</f>
        <v>0</v>
      </c>
      <c r="D204" s="935">
        <f t="shared" ref="D204:E204" si="21">D205</f>
        <v>7822371.6600000001</v>
      </c>
      <c r="E204" s="935">
        <f t="shared" si="21"/>
        <v>7822371.6600000001</v>
      </c>
    </row>
    <row r="205" spans="1:5" s="923" customFormat="1" ht="20.100000000000001" customHeight="1" x14ac:dyDescent="0.2">
      <c r="A205" s="936" t="s">
        <v>38</v>
      </c>
      <c r="B205" s="937" t="s">
        <v>13</v>
      </c>
      <c r="C205" s="938">
        <f>SUM(C206:C210)</f>
        <v>0</v>
      </c>
      <c r="D205" s="938">
        <f t="shared" ref="D205:E205" si="22">SUM(D206:D210)</f>
        <v>7822371.6600000001</v>
      </c>
      <c r="E205" s="938">
        <f t="shared" si="22"/>
        <v>7822371.6600000001</v>
      </c>
    </row>
    <row r="206" spans="1:5" s="923" customFormat="1" ht="19.5" customHeight="1" x14ac:dyDescent="0.2">
      <c r="A206" s="939">
        <v>2304</v>
      </c>
      <c r="B206" s="940" t="s">
        <v>1188</v>
      </c>
      <c r="C206" s="942">
        <v>0</v>
      </c>
      <c r="D206" s="942">
        <v>778102.23</v>
      </c>
      <c r="E206" s="942">
        <v>778102.23</v>
      </c>
    </row>
    <row r="207" spans="1:5" s="923" customFormat="1" ht="19.5" customHeight="1" x14ac:dyDescent="0.2">
      <c r="A207" s="939">
        <v>2309</v>
      </c>
      <c r="B207" s="940" t="s">
        <v>1189</v>
      </c>
      <c r="C207" s="942">
        <v>0</v>
      </c>
      <c r="D207" s="942">
        <v>426734.29</v>
      </c>
      <c r="E207" s="942">
        <v>426734.29</v>
      </c>
    </row>
    <row r="208" spans="1:5" s="923" customFormat="1" ht="19.5" customHeight="1" x14ac:dyDescent="0.2">
      <c r="A208" s="939">
        <v>2309</v>
      </c>
      <c r="B208" s="940" t="s">
        <v>1190</v>
      </c>
      <c r="C208" s="942">
        <v>0</v>
      </c>
      <c r="D208" s="942">
        <v>1920940.06</v>
      </c>
      <c r="E208" s="942">
        <v>1920940.06</v>
      </c>
    </row>
    <row r="209" spans="1:5" s="923" customFormat="1" ht="19.5" customHeight="1" x14ac:dyDescent="0.2">
      <c r="A209" s="939">
        <v>2307</v>
      </c>
      <c r="B209" s="940" t="s">
        <v>1191</v>
      </c>
      <c r="C209" s="942">
        <v>0</v>
      </c>
      <c r="D209" s="942">
        <v>599993.98</v>
      </c>
      <c r="E209" s="942">
        <v>599993.98</v>
      </c>
    </row>
    <row r="210" spans="1:5" s="923" customFormat="1" ht="19.5" customHeight="1" x14ac:dyDescent="0.2">
      <c r="A210" s="939">
        <v>2309</v>
      </c>
      <c r="B210" s="940" t="s">
        <v>1192</v>
      </c>
      <c r="C210" s="942">
        <v>0</v>
      </c>
      <c r="D210" s="942">
        <v>4096601.1</v>
      </c>
      <c r="E210" s="942">
        <v>4096601.1</v>
      </c>
    </row>
    <row r="211" spans="1:5" s="923" customFormat="1" ht="20.85" customHeight="1" x14ac:dyDescent="0.2">
      <c r="A211" s="952" t="s">
        <v>1193</v>
      </c>
      <c r="B211" s="934"/>
      <c r="C211" s="935">
        <f>C212+C214</f>
        <v>3500000</v>
      </c>
      <c r="D211" s="935">
        <f t="shared" ref="D211:E211" si="23">D212+D214</f>
        <v>75525384.640000001</v>
      </c>
      <c r="E211" s="935">
        <f t="shared" si="23"/>
        <v>31788422.669999998</v>
      </c>
    </row>
    <row r="212" spans="1:5" s="923" customFormat="1" ht="23.25" customHeight="1" x14ac:dyDescent="0.2">
      <c r="A212" s="936" t="s">
        <v>38</v>
      </c>
      <c r="B212" s="937" t="s">
        <v>660</v>
      </c>
      <c r="C212" s="938">
        <f>C213</f>
        <v>0</v>
      </c>
      <c r="D212" s="938">
        <f t="shared" ref="D212:E212" si="24">D213</f>
        <v>256510.2</v>
      </c>
      <c r="E212" s="938">
        <f t="shared" si="24"/>
        <v>92132.27</v>
      </c>
    </row>
    <row r="213" spans="1:5" s="923" customFormat="1" ht="23.25" customHeight="1" x14ac:dyDescent="0.2">
      <c r="A213" s="939">
        <v>2302</v>
      </c>
      <c r="B213" s="940" t="s">
        <v>1194</v>
      </c>
      <c r="C213" s="941">
        <v>0</v>
      </c>
      <c r="D213" s="942">
        <v>256510.2</v>
      </c>
      <c r="E213" s="942">
        <v>92132.27</v>
      </c>
    </row>
    <row r="214" spans="1:5" s="923" customFormat="1" ht="20.85" customHeight="1" x14ac:dyDescent="0.2">
      <c r="A214" s="936" t="s">
        <v>38</v>
      </c>
      <c r="B214" s="937" t="s">
        <v>772</v>
      </c>
      <c r="C214" s="938">
        <f>SUM(C215:C220)</f>
        <v>3500000</v>
      </c>
      <c r="D214" s="938">
        <f t="shared" ref="D214:E214" si="25">SUM(D215:D220)</f>
        <v>75268874.439999998</v>
      </c>
      <c r="E214" s="938">
        <f t="shared" si="25"/>
        <v>31696290.399999999</v>
      </c>
    </row>
    <row r="215" spans="1:5" s="923" customFormat="1" ht="20.85" customHeight="1" x14ac:dyDescent="0.2">
      <c r="A215" s="939">
        <v>2302</v>
      </c>
      <c r="B215" s="940" t="s">
        <v>1195</v>
      </c>
      <c r="C215" s="942">
        <v>2500000</v>
      </c>
      <c r="D215" s="942">
        <v>5294992.09</v>
      </c>
      <c r="E215" s="942">
        <v>1397634</v>
      </c>
    </row>
    <row r="216" spans="1:5" s="923" customFormat="1" ht="20.85" customHeight="1" x14ac:dyDescent="0.2">
      <c r="A216" s="939">
        <v>2302</v>
      </c>
      <c r="B216" s="940" t="s">
        <v>1196</v>
      </c>
      <c r="C216" s="941">
        <v>0</v>
      </c>
      <c r="D216" s="942">
        <v>1773331.85</v>
      </c>
      <c r="E216" s="941">
        <v>0</v>
      </c>
    </row>
    <row r="217" spans="1:5" s="923" customFormat="1" ht="20.85" customHeight="1" x14ac:dyDescent="0.2">
      <c r="A217" s="939">
        <v>2302</v>
      </c>
      <c r="B217" s="956" t="s">
        <v>1197</v>
      </c>
      <c r="C217" s="942">
        <v>0</v>
      </c>
      <c r="D217" s="942">
        <v>14869908.999999998</v>
      </c>
      <c r="E217" s="942">
        <v>13411323.4</v>
      </c>
    </row>
    <row r="218" spans="1:5" s="923" customFormat="1" ht="20.85" customHeight="1" x14ac:dyDescent="0.2">
      <c r="A218" s="939">
        <v>2302</v>
      </c>
      <c r="B218" s="956" t="s">
        <v>1198</v>
      </c>
      <c r="C218" s="941">
        <v>0</v>
      </c>
      <c r="D218" s="941">
        <v>46206714.579999998</v>
      </c>
      <c r="E218" s="941">
        <v>16872813</v>
      </c>
    </row>
    <row r="219" spans="1:5" s="923" customFormat="1" ht="20.85" customHeight="1" x14ac:dyDescent="0.2">
      <c r="A219" s="939">
        <v>2302</v>
      </c>
      <c r="B219" s="940" t="s">
        <v>1199</v>
      </c>
      <c r="C219" s="941">
        <v>0</v>
      </c>
      <c r="D219" s="942">
        <v>3431278.18</v>
      </c>
      <c r="E219" s="941">
        <v>0</v>
      </c>
    </row>
    <row r="220" spans="1:5" s="923" customFormat="1" ht="20.85" customHeight="1" x14ac:dyDescent="0.2">
      <c r="A220" s="939">
        <v>2302</v>
      </c>
      <c r="B220" s="940" t="s">
        <v>1200</v>
      </c>
      <c r="C220" s="942">
        <v>1000000</v>
      </c>
      <c r="D220" s="942">
        <v>3692648.74</v>
      </c>
      <c r="E220" s="942">
        <v>14520</v>
      </c>
    </row>
    <row r="221" spans="1:5" s="923" customFormat="1" ht="20.85" customHeight="1" x14ac:dyDescent="0.2">
      <c r="A221" s="962"/>
      <c r="B221" s="963"/>
      <c r="C221" s="964"/>
      <c r="D221" s="964"/>
      <c r="E221" s="964"/>
    </row>
    <row r="222" spans="1:5" s="923" customFormat="1" ht="20.85" customHeight="1" x14ac:dyDescent="0.2">
      <c r="A222" s="962"/>
      <c r="B222" s="963"/>
      <c r="C222" s="964"/>
      <c r="D222" s="964"/>
      <c r="E222" s="964"/>
    </row>
    <row r="223" spans="1:5" s="923" customFormat="1" ht="20.85" customHeight="1" x14ac:dyDescent="0.2">
      <c r="A223" s="962"/>
      <c r="B223" s="963"/>
      <c r="C223" s="964"/>
      <c r="D223" s="964"/>
      <c r="E223" s="964"/>
    </row>
    <row r="224" spans="1:5" s="923" customFormat="1" ht="20.85" customHeight="1" x14ac:dyDescent="0.2">
      <c r="A224" s="962"/>
      <c r="B224" s="963"/>
      <c r="C224" s="964"/>
      <c r="D224" s="964"/>
      <c r="E224" s="964"/>
    </row>
    <row r="225" spans="1:5" s="923" customFormat="1" ht="20.85" customHeight="1" x14ac:dyDescent="0.2">
      <c r="A225" s="962"/>
      <c r="B225" s="963"/>
      <c r="C225" s="964"/>
      <c r="D225" s="964"/>
      <c r="E225" s="964"/>
    </row>
    <row r="226" spans="1:5" s="923" customFormat="1" ht="20.85" customHeight="1" x14ac:dyDescent="0.2">
      <c r="A226" s="962"/>
      <c r="B226" s="963"/>
      <c r="C226" s="964"/>
      <c r="D226" s="964"/>
      <c r="E226" s="964"/>
    </row>
    <row r="227" spans="1:5" s="923" customFormat="1" ht="20.85" customHeight="1" x14ac:dyDescent="0.2">
      <c r="A227" s="962"/>
      <c r="B227" s="963"/>
      <c r="C227" s="964"/>
      <c r="D227" s="964"/>
      <c r="E227" s="964"/>
    </row>
    <row r="228" spans="1:5" s="923" customFormat="1" ht="20.85" customHeight="1" x14ac:dyDescent="0.2">
      <c r="A228" s="962"/>
      <c r="B228" s="963"/>
      <c r="C228" s="964"/>
      <c r="D228" s="964"/>
      <c r="E228" s="964"/>
    </row>
    <row r="229" spans="1:5" s="923" customFormat="1" ht="20.85" customHeight="1" x14ac:dyDescent="0.2">
      <c r="A229" s="962"/>
      <c r="B229" s="963"/>
      <c r="C229" s="964"/>
      <c r="D229" s="964"/>
      <c r="E229" s="964"/>
    </row>
    <row r="230" spans="1:5" s="923" customFormat="1" ht="20.85" customHeight="1" x14ac:dyDescent="0.2">
      <c r="A230" s="962"/>
      <c r="B230" s="963"/>
      <c r="C230" s="964"/>
      <c r="D230" s="964"/>
      <c r="E230" s="964"/>
    </row>
    <row r="231" spans="1:5" s="923" customFormat="1" ht="20.85" customHeight="1" x14ac:dyDescent="0.2">
      <c r="A231" s="962"/>
      <c r="B231" s="963"/>
      <c r="C231" s="964"/>
      <c r="D231" s="964"/>
      <c r="E231" s="964"/>
    </row>
    <row r="232" spans="1:5" s="923" customFormat="1" ht="20.85" customHeight="1" x14ac:dyDescent="0.2">
      <c r="A232" s="962"/>
      <c r="B232" s="963"/>
      <c r="C232" s="964"/>
      <c r="D232" s="964"/>
      <c r="E232" s="964"/>
    </row>
    <row r="233" spans="1:5" s="923" customFormat="1" ht="20.85" customHeight="1" x14ac:dyDescent="0.2">
      <c r="A233" s="962"/>
      <c r="B233" s="963"/>
      <c r="C233" s="964"/>
      <c r="D233" s="964"/>
      <c r="E233" s="964"/>
    </row>
    <row r="234" spans="1:5" s="923" customFormat="1" ht="20.85" customHeight="1" x14ac:dyDescent="0.2">
      <c r="A234" s="962"/>
      <c r="B234" s="963"/>
      <c r="C234" s="964"/>
      <c r="D234" s="964"/>
      <c r="E234" s="964"/>
    </row>
    <row r="235" spans="1:5" s="923" customFormat="1" ht="20.85" customHeight="1" x14ac:dyDescent="0.2">
      <c r="A235" s="962"/>
      <c r="B235" s="963"/>
      <c r="C235" s="964"/>
      <c r="D235" s="964"/>
      <c r="E235" s="964"/>
    </row>
    <row r="236" spans="1:5" s="923" customFormat="1" ht="20.85" customHeight="1" x14ac:dyDescent="0.2">
      <c r="A236" s="962"/>
      <c r="B236" s="963"/>
      <c r="C236" s="964"/>
      <c r="D236" s="964"/>
      <c r="E236" s="964"/>
    </row>
    <row r="237" spans="1:5" s="923" customFormat="1" ht="20.85" customHeight="1" x14ac:dyDescent="0.2">
      <c r="A237" s="962"/>
      <c r="B237" s="963"/>
      <c r="C237" s="964"/>
      <c r="D237" s="964"/>
      <c r="E237" s="964"/>
    </row>
    <row r="238" spans="1:5" s="923" customFormat="1" ht="20.85" customHeight="1" x14ac:dyDescent="0.2">
      <c r="A238" s="962"/>
      <c r="B238" s="963"/>
      <c r="C238" s="964"/>
      <c r="D238" s="964"/>
      <c r="E238" s="964"/>
    </row>
    <row r="239" spans="1:5" s="923" customFormat="1" ht="20.85" customHeight="1" x14ac:dyDescent="0.2">
      <c r="A239" s="962"/>
      <c r="B239" s="963"/>
      <c r="C239" s="964"/>
      <c r="D239" s="964"/>
      <c r="E239" s="964"/>
    </row>
    <row r="240" spans="1:5" s="923" customFormat="1" ht="20.85" customHeight="1" x14ac:dyDescent="0.2">
      <c r="A240" s="962"/>
      <c r="B240" s="963"/>
      <c r="C240" s="964"/>
      <c r="D240" s="964"/>
      <c r="E240" s="964"/>
    </row>
    <row r="241" spans="1:5" s="923" customFormat="1" ht="20.85" customHeight="1" x14ac:dyDescent="0.2">
      <c r="A241" s="962"/>
      <c r="B241" s="963"/>
      <c r="C241" s="964"/>
      <c r="D241" s="964"/>
      <c r="E241" s="964"/>
    </row>
    <row r="242" spans="1:5" s="923" customFormat="1" ht="20.85" customHeight="1" x14ac:dyDescent="0.2">
      <c r="A242" s="962"/>
      <c r="B242" s="963"/>
      <c r="C242" s="964"/>
      <c r="D242" s="964"/>
      <c r="E242" s="964"/>
    </row>
    <row r="243" spans="1:5" s="923" customFormat="1" ht="20.85" customHeight="1" x14ac:dyDescent="0.2">
      <c r="A243" s="962"/>
      <c r="B243" s="963"/>
      <c r="C243" s="964"/>
      <c r="D243" s="964"/>
      <c r="E243" s="964"/>
    </row>
    <row r="244" spans="1:5" s="923" customFormat="1" ht="20.85" customHeight="1" x14ac:dyDescent="0.2">
      <c r="A244" s="962"/>
      <c r="B244" s="963"/>
      <c r="C244" s="964"/>
      <c r="D244" s="964"/>
      <c r="E244" s="964"/>
    </row>
    <row r="245" spans="1:5" s="923" customFormat="1" ht="20.85" customHeight="1" x14ac:dyDescent="0.2">
      <c r="A245" s="962"/>
      <c r="B245" s="963"/>
      <c r="C245" s="964"/>
      <c r="D245" s="964"/>
      <c r="E245" s="964"/>
    </row>
    <row r="246" spans="1:5" s="923" customFormat="1" ht="24.95" customHeight="1" x14ac:dyDescent="0.2">
      <c r="A246" s="962"/>
      <c r="B246" s="963"/>
      <c r="C246" s="964"/>
      <c r="D246" s="964"/>
      <c r="E246" s="964"/>
    </row>
    <row r="247" spans="1:5" s="923" customFormat="1" ht="24.95" customHeight="1" x14ac:dyDescent="0.2">
      <c r="A247" s="962"/>
      <c r="B247" s="963"/>
      <c r="C247" s="964"/>
      <c r="D247" s="964"/>
      <c r="E247" s="964"/>
    </row>
    <row r="248" spans="1:5" s="923" customFormat="1" ht="24.95" customHeight="1" x14ac:dyDescent="0.2">
      <c r="A248" s="962"/>
      <c r="B248" s="963"/>
      <c r="C248" s="964"/>
      <c r="D248" s="964"/>
      <c r="E248" s="964"/>
    </row>
    <row r="249" spans="1:5" s="923" customFormat="1" ht="24.95" customHeight="1" x14ac:dyDescent="0.2">
      <c r="A249" s="962"/>
      <c r="B249" s="963"/>
      <c r="C249" s="964"/>
      <c r="D249" s="964"/>
      <c r="E249" s="964"/>
    </row>
    <row r="250" spans="1:5" s="923" customFormat="1" ht="24.95" customHeight="1" x14ac:dyDescent="0.2">
      <c r="A250" s="962"/>
      <c r="B250" s="963"/>
      <c r="C250" s="964"/>
      <c r="D250" s="964"/>
      <c r="E250" s="964"/>
    </row>
    <row r="251" spans="1:5" s="923" customFormat="1" ht="24.95" customHeight="1" x14ac:dyDescent="0.2">
      <c r="A251" s="965"/>
      <c r="B251" s="966"/>
      <c r="C251" s="924"/>
      <c r="D251" s="924"/>
      <c r="E251" s="924"/>
    </row>
    <row r="494" spans="1:5" ht="24.95" customHeight="1" thickBot="1" x14ac:dyDescent="0.25">
      <c r="A494" s="967"/>
      <c r="B494" s="968"/>
      <c r="C494" s="969"/>
      <c r="D494" s="969"/>
      <c r="E494" s="969"/>
    </row>
  </sheetData>
  <mergeCells count="16">
    <mergeCell ref="A45:B45"/>
    <mergeCell ref="A77:E77"/>
    <mergeCell ref="A79:E79"/>
    <mergeCell ref="A114:E114"/>
    <mergeCell ref="A116:E116"/>
    <mergeCell ref="A152:E152"/>
    <mergeCell ref="A154:E154"/>
    <mergeCell ref="A201:B201"/>
    <mergeCell ref="A191:E191"/>
    <mergeCell ref="A193:E193"/>
    <mergeCell ref="A42:E42"/>
    <mergeCell ref="A2:E2"/>
    <mergeCell ref="A4:E4"/>
    <mergeCell ref="A7:B7"/>
    <mergeCell ref="A8:B8"/>
    <mergeCell ref="A40:E40"/>
  </mergeCells>
  <printOptions horizontalCentered="1"/>
  <pageMargins left="0.59055118110236227" right="0.39370078740157483" top="0.59055118110236227" bottom="0.39370078740157483" header="0.19685039370078741" footer="0.19685039370078741"/>
  <pageSetup paperSize="9" scale="99" orientation="portrait" r:id="rId1"/>
  <rowBreaks count="1" manualBreakCount="1">
    <brk id="1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E15"/>
  <sheetViews>
    <sheetView zoomScaleNormal="100" workbookViewId="0">
      <selection activeCell="I29" sqref="I29"/>
    </sheetView>
  </sheetViews>
  <sheetFormatPr defaultColWidth="9.140625" defaultRowHeight="12" x14ac:dyDescent="0.2"/>
  <cols>
    <col min="1" max="1" width="59.140625" style="11" customWidth="1"/>
    <col min="2" max="2" width="11" style="11" customWidth="1"/>
    <col min="3" max="4" width="10.7109375" style="11" customWidth="1"/>
    <col min="5" max="5" width="9.42578125" style="11" customWidth="1"/>
    <col min="6" max="6" width="13.85546875" style="11" customWidth="1"/>
    <col min="7" max="7" width="11.28515625" style="11" bestFit="1" customWidth="1"/>
    <col min="8" max="8" width="9.140625" style="11"/>
    <col min="9" max="9" width="10" style="11" bestFit="1" customWidth="1"/>
    <col min="10" max="16384" width="9.140625" style="11"/>
  </cols>
  <sheetData>
    <row r="1" spans="1:5" ht="12.75" x14ac:dyDescent="0.2">
      <c r="D1" s="98" t="s">
        <v>789</v>
      </c>
    </row>
    <row r="3" spans="1:5" ht="34.5" customHeight="1" x14ac:dyDescent="0.2">
      <c r="A3" s="1304" t="s">
        <v>916</v>
      </c>
      <c r="B3" s="1304"/>
      <c r="C3" s="1304"/>
      <c r="D3" s="1304"/>
    </row>
    <row r="4" spans="1:5" x14ac:dyDescent="0.2">
      <c r="B4" s="135"/>
      <c r="C4" s="135"/>
      <c r="D4" s="135"/>
    </row>
    <row r="5" spans="1:5" ht="15.75" x14ac:dyDescent="0.2">
      <c r="A5" s="1304" t="s">
        <v>42</v>
      </c>
      <c r="B5" s="1304"/>
      <c r="C5" s="1304"/>
      <c r="D5" s="1304"/>
    </row>
    <row r="6" spans="1:5" ht="12.75" thickBot="1" x14ac:dyDescent="0.25">
      <c r="C6" s="152"/>
      <c r="D6" s="153" t="s">
        <v>43</v>
      </c>
    </row>
    <row r="7" spans="1:5" ht="18" customHeight="1" thickBot="1" x14ac:dyDescent="0.25">
      <c r="A7" s="511" t="s">
        <v>273</v>
      </c>
      <c r="B7" s="512" t="s">
        <v>917</v>
      </c>
      <c r="C7" s="512" t="s">
        <v>918</v>
      </c>
      <c r="D7" s="513" t="s">
        <v>45</v>
      </c>
    </row>
    <row r="8" spans="1:5" ht="16.5" customHeight="1" x14ac:dyDescent="0.2">
      <c r="A8" s="509" t="s">
        <v>678</v>
      </c>
      <c r="B8" s="914">
        <v>39000</v>
      </c>
      <c r="C8" s="914">
        <v>39000</v>
      </c>
      <c r="D8" s="972">
        <v>0</v>
      </c>
    </row>
    <row r="9" spans="1:5" ht="15.75" customHeight="1" thickBot="1" x14ac:dyDescent="0.25">
      <c r="A9" s="510" t="s">
        <v>165</v>
      </c>
      <c r="B9" s="915">
        <f>SUM(B8:B8)</f>
        <v>39000</v>
      </c>
      <c r="C9" s="915">
        <f>SUM(C8:C8)</f>
        <v>39000</v>
      </c>
      <c r="D9" s="973">
        <f>SUM(D8:D8)</f>
        <v>0</v>
      </c>
    </row>
    <row r="10" spans="1:5" x14ac:dyDescent="0.2">
      <c r="A10" s="136"/>
      <c r="B10" s="137"/>
      <c r="C10" s="137"/>
      <c r="D10" s="136"/>
    </row>
    <row r="12" spans="1:5" x14ac:dyDescent="0.2">
      <c r="A12" s="202"/>
    </row>
    <row r="15" spans="1:5" x14ac:dyDescent="0.2">
      <c r="E15" s="12"/>
    </row>
  </sheetData>
  <mergeCells count="2">
    <mergeCell ref="A5:D5"/>
    <mergeCell ref="A3:D3"/>
  </mergeCells>
  <printOptions horizontalCentered="1"/>
  <pageMargins left="0.59055118110236227" right="0.59055118110236227" top="0.59055118110236227" bottom="0.59055118110236227"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N113"/>
  <sheetViews>
    <sheetView topLeftCell="A35" zoomScaleNormal="100" workbookViewId="0">
      <selection activeCell="K36" sqref="K36"/>
    </sheetView>
  </sheetViews>
  <sheetFormatPr defaultColWidth="9.140625" defaultRowHeight="12.75" x14ac:dyDescent="0.2"/>
  <cols>
    <col min="1" max="1" width="4.7109375" style="458" customWidth="1"/>
    <col min="2" max="2" width="7.28515625" style="68" customWidth="1"/>
    <col min="3" max="3" width="36.42578125" style="68" bestFit="1" customWidth="1"/>
    <col min="4" max="5" width="14.7109375" style="68" customWidth="1"/>
    <col min="6" max="6" width="13.5703125" style="68" customWidth="1"/>
    <col min="7" max="7" width="9.140625" style="68"/>
    <col min="8" max="8" width="12.42578125" style="68" customWidth="1"/>
    <col min="9" max="9" width="7.42578125" style="68" customWidth="1"/>
    <col min="10" max="10" width="13.28515625" style="68" customWidth="1"/>
    <col min="11" max="11" width="13.7109375" style="68" customWidth="1"/>
    <col min="12" max="12" width="12.85546875" style="68" customWidth="1"/>
    <col min="13" max="13" width="12.140625" style="68" customWidth="1"/>
    <col min="14" max="15" width="10.140625" style="68" bestFit="1" customWidth="1"/>
    <col min="16" max="16384" width="9.140625" style="68"/>
  </cols>
  <sheetData>
    <row r="1" spans="1:14" x14ac:dyDescent="0.2">
      <c r="E1" s="1308" t="s">
        <v>790</v>
      </c>
      <c r="F1" s="1308"/>
    </row>
    <row r="2" spans="1:14" ht="31.5" customHeight="1" x14ac:dyDescent="0.2">
      <c r="A2" s="1309" t="s">
        <v>1214</v>
      </c>
      <c r="B2" s="1309"/>
      <c r="C2" s="1309"/>
      <c r="D2" s="1309"/>
      <c r="E2" s="1309"/>
      <c r="F2" s="1309"/>
      <c r="G2" s="422"/>
      <c r="H2" s="422"/>
      <c r="I2" s="422"/>
      <c r="J2" s="422"/>
      <c r="K2" s="422"/>
      <c r="L2" s="422"/>
    </row>
    <row r="3" spans="1:14" ht="12" customHeight="1" x14ac:dyDescent="0.2">
      <c r="A3" s="352"/>
      <c r="B3" s="352"/>
      <c r="C3" s="352"/>
      <c r="D3" s="352"/>
      <c r="E3" s="352"/>
      <c r="F3" s="352"/>
      <c r="G3" s="422"/>
      <c r="H3" s="422"/>
      <c r="I3" s="422"/>
      <c r="J3" s="422"/>
      <c r="K3" s="422"/>
      <c r="L3" s="422"/>
    </row>
    <row r="4" spans="1:14" ht="12" customHeight="1" x14ac:dyDescent="0.25">
      <c r="A4" s="448"/>
      <c r="B4" s="69"/>
      <c r="C4" s="69"/>
      <c r="D4" s="69"/>
      <c r="E4" s="69"/>
      <c r="F4" s="69"/>
    </row>
    <row r="5" spans="1:14" x14ac:dyDescent="0.2">
      <c r="A5" s="1305" t="s">
        <v>452</v>
      </c>
      <c r="B5" s="1305"/>
      <c r="C5" s="1305"/>
      <c r="D5" s="1305"/>
      <c r="E5" s="1305"/>
      <c r="F5" s="1305"/>
    </row>
    <row r="6" spans="1:14" ht="12.75" customHeight="1" thickBot="1" x14ac:dyDescent="0.25">
      <c r="A6" s="449"/>
      <c r="B6" s="70"/>
      <c r="C6" s="70"/>
      <c r="D6" s="70"/>
      <c r="E6" s="70"/>
      <c r="F6" s="70"/>
      <c r="H6" s="6"/>
      <c r="I6" s="6"/>
      <c r="J6" s="6"/>
      <c r="K6" s="6"/>
      <c r="L6" s="6"/>
      <c r="M6" s="6"/>
    </row>
    <row r="7" spans="1:14" ht="13.5" thickBot="1" x14ac:dyDescent="0.25">
      <c r="A7" s="459" t="s">
        <v>747</v>
      </c>
      <c r="B7" s="420" t="s">
        <v>748</v>
      </c>
      <c r="C7" s="1" t="s">
        <v>455</v>
      </c>
      <c r="D7" s="1" t="s">
        <v>1215</v>
      </c>
      <c r="E7" s="1" t="s">
        <v>1216</v>
      </c>
      <c r="F7" s="2" t="s">
        <v>457</v>
      </c>
    </row>
    <row r="8" spans="1:14" ht="13.5" thickBot="1" x14ac:dyDescent="0.25">
      <c r="A8" s="450">
        <v>1</v>
      </c>
      <c r="B8" s="421" t="s">
        <v>458</v>
      </c>
      <c r="C8" s="19" t="s">
        <v>749</v>
      </c>
      <c r="D8" s="215">
        <v>450000</v>
      </c>
      <c r="E8" s="215">
        <v>450000</v>
      </c>
      <c r="F8" s="226">
        <v>0</v>
      </c>
    </row>
    <row r="9" spans="1:14" ht="13.5" thickBot="1" x14ac:dyDescent="0.25">
      <c r="A9" s="451">
        <v>304</v>
      </c>
      <c r="B9" s="1306" t="s">
        <v>459</v>
      </c>
      <c r="C9" s="1307"/>
      <c r="D9" s="434">
        <f>SUM(D8)</f>
        <v>450000</v>
      </c>
      <c r="E9" s="434">
        <f>SUM(E8)</f>
        <v>450000</v>
      </c>
      <c r="F9" s="440">
        <f>SUM(F8)</f>
        <v>0</v>
      </c>
      <c r="N9" s="435"/>
    </row>
    <row r="10" spans="1:14" ht="12" customHeight="1" x14ac:dyDescent="0.2">
      <c r="A10" s="452"/>
      <c r="B10" s="80"/>
      <c r="C10" s="80"/>
      <c r="D10" s="81"/>
      <c r="E10" s="81"/>
      <c r="F10" s="81"/>
    </row>
    <row r="11" spans="1:14" ht="12" customHeight="1" x14ac:dyDescent="0.2">
      <c r="A11" s="452"/>
      <c r="B11" s="80"/>
      <c r="C11" s="80"/>
      <c r="D11" s="81"/>
      <c r="E11" s="81"/>
      <c r="F11" s="81"/>
    </row>
    <row r="12" spans="1:14" x14ac:dyDescent="0.2">
      <c r="A12" s="1305" t="s">
        <v>460</v>
      </c>
      <c r="B12" s="1305"/>
      <c r="C12" s="1305"/>
      <c r="D12" s="1305"/>
      <c r="E12" s="1305"/>
      <c r="F12" s="1305"/>
    </row>
    <row r="13" spans="1:14" ht="12.75" customHeight="1" thickBot="1" x14ac:dyDescent="0.25">
      <c r="A13" s="449"/>
      <c r="B13" s="70"/>
      <c r="C13" s="70"/>
      <c r="D13" s="70"/>
      <c r="E13" s="70"/>
      <c r="F13" s="70"/>
      <c r="H13" s="6"/>
      <c r="I13" s="6"/>
      <c r="J13" s="6"/>
      <c r="K13" s="6"/>
      <c r="L13" s="6"/>
      <c r="M13" s="6"/>
    </row>
    <row r="14" spans="1:14" ht="13.5" thickBot="1" x14ac:dyDescent="0.25">
      <c r="A14" s="459" t="s">
        <v>747</v>
      </c>
      <c r="B14" s="420" t="s">
        <v>748</v>
      </c>
      <c r="C14" s="1" t="s">
        <v>455</v>
      </c>
      <c r="D14" s="1" t="s">
        <v>1215</v>
      </c>
      <c r="E14" s="1" t="s">
        <v>1216</v>
      </c>
      <c r="F14" s="2" t="s">
        <v>457</v>
      </c>
    </row>
    <row r="15" spans="1:14" x14ac:dyDescent="0.2">
      <c r="A15" s="429">
        <v>1</v>
      </c>
      <c r="B15" s="17">
        <v>13015</v>
      </c>
      <c r="C15" s="217" t="s">
        <v>750</v>
      </c>
      <c r="D15" s="218">
        <v>858399</v>
      </c>
      <c r="E15" s="524">
        <v>858399</v>
      </c>
      <c r="F15" s="227">
        <v>0</v>
      </c>
    </row>
    <row r="16" spans="1:14" x14ac:dyDescent="0.2">
      <c r="A16" s="427">
        <v>2</v>
      </c>
      <c r="B16" s="7">
        <v>13305</v>
      </c>
      <c r="C16" s="97" t="s">
        <v>751</v>
      </c>
      <c r="D16" s="219">
        <v>1030860000</v>
      </c>
      <c r="E16" s="525">
        <v>1024907046.96</v>
      </c>
      <c r="F16" s="225">
        <f>D16-E16</f>
        <v>5952953.0399999619</v>
      </c>
    </row>
    <row r="17" spans="1:9" x14ac:dyDescent="0.2">
      <c r="A17" s="427">
        <v>3</v>
      </c>
      <c r="B17" s="7">
        <v>13307</v>
      </c>
      <c r="C17" s="97" t="s">
        <v>752</v>
      </c>
      <c r="D17" s="219">
        <v>8500000</v>
      </c>
      <c r="E17" s="219">
        <v>8077212</v>
      </c>
      <c r="F17" s="225">
        <f>D17-E17</f>
        <v>422788</v>
      </c>
    </row>
    <row r="18" spans="1:9" ht="13.5" thickBot="1" x14ac:dyDescent="0.25">
      <c r="A18" s="450">
        <v>4</v>
      </c>
      <c r="B18" s="18">
        <v>13351</v>
      </c>
      <c r="C18" s="423" t="s">
        <v>753</v>
      </c>
      <c r="D18" s="424">
        <v>939710</v>
      </c>
      <c r="E18" s="424">
        <v>939710</v>
      </c>
      <c r="F18" s="228">
        <v>0</v>
      </c>
    </row>
    <row r="19" spans="1:9" ht="13.5" thickBot="1" x14ac:dyDescent="0.25">
      <c r="A19" s="451">
        <v>313</v>
      </c>
      <c r="B19" s="1306" t="s">
        <v>461</v>
      </c>
      <c r="C19" s="1307"/>
      <c r="D19" s="433">
        <f>SUM(D15:D18)</f>
        <v>1041158109</v>
      </c>
      <c r="E19" s="433">
        <f>SUM(E15:E18)</f>
        <v>1034782367.96</v>
      </c>
      <c r="F19" s="436">
        <f>SUM(F15:F18)</f>
        <v>6375741.0399999619</v>
      </c>
    </row>
    <row r="20" spans="1:9" ht="12" customHeight="1" x14ac:dyDescent="0.2">
      <c r="A20" s="452"/>
      <c r="B20" s="80"/>
      <c r="C20" s="80"/>
      <c r="D20" s="81"/>
      <c r="E20" s="81"/>
      <c r="F20" s="81"/>
      <c r="I20" s="221"/>
    </row>
    <row r="21" spans="1:9" ht="12" customHeight="1" x14ac:dyDescent="0.2">
      <c r="A21" s="452"/>
      <c r="B21" s="80"/>
      <c r="C21" s="80"/>
      <c r="D21" s="81"/>
      <c r="E21" s="81"/>
      <c r="F21" s="81"/>
    </row>
    <row r="22" spans="1:9" x14ac:dyDescent="0.2">
      <c r="A22" s="1305" t="s">
        <v>756</v>
      </c>
      <c r="B22" s="1305"/>
      <c r="C22" s="1305"/>
      <c r="D22" s="1305"/>
      <c r="E22" s="1305"/>
      <c r="F22" s="1305"/>
    </row>
    <row r="23" spans="1:9" ht="12.75" customHeight="1" thickBot="1" x14ac:dyDescent="0.25">
      <c r="A23" s="456"/>
      <c r="B23" s="78"/>
      <c r="C23" s="78"/>
      <c r="D23" s="78"/>
      <c r="E23" s="78"/>
      <c r="F23" s="78"/>
    </row>
    <row r="24" spans="1:9" ht="13.5" thickBot="1" x14ac:dyDescent="0.25">
      <c r="A24" s="459" t="s">
        <v>747</v>
      </c>
      <c r="B24" s="420" t="s">
        <v>748</v>
      </c>
      <c r="C24" s="1" t="s">
        <v>455</v>
      </c>
      <c r="D24" s="1" t="s">
        <v>1215</v>
      </c>
      <c r="E24" s="1" t="s">
        <v>1216</v>
      </c>
      <c r="F24" s="2" t="s">
        <v>457</v>
      </c>
    </row>
    <row r="25" spans="1:9" x14ac:dyDescent="0.2">
      <c r="A25" s="429">
        <v>1</v>
      </c>
      <c r="B25" s="17">
        <v>15021</v>
      </c>
      <c r="C25" s="217" t="s">
        <v>1218</v>
      </c>
      <c r="D25" s="216">
        <v>599993.98</v>
      </c>
      <c r="E25" s="216">
        <v>599993.98</v>
      </c>
      <c r="F25" s="226">
        <v>0</v>
      </c>
    </row>
    <row r="26" spans="1:9" x14ac:dyDescent="0.2">
      <c r="A26" s="455">
        <v>2</v>
      </c>
      <c r="B26" s="13">
        <v>15065</v>
      </c>
      <c r="C26" s="437" t="s">
        <v>754</v>
      </c>
      <c r="D26" s="216">
        <v>594356</v>
      </c>
      <c r="E26" s="216">
        <v>594356</v>
      </c>
      <c r="F26" s="226">
        <v>0</v>
      </c>
    </row>
    <row r="27" spans="1:9" ht="13.5" thickBot="1" x14ac:dyDescent="0.25">
      <c r="A27" s="431">
        <v>3</v>
      </c>
      <c r="B27" s="21">
        <v>15091</v>
      </c>
      <c r="C27" s="425" t="s">
        <v>755</v>
      </c>
      <c r="D27" s="223">
        <v>190843</v>
      </c>
      <c r="E27" s="223">
        <v>190843</v>
      </c>
      <c r="F27" s="230">
        <v>0</v>
      </c>
    </row>
    <row r="28" spans="1:9" ht="13.5" thickBot="1" x14ac:dyDescent="0.25">
      <c r="A28" s="451">
        <v>315</v>
      </c>
      <c r="B28" s="1306" t="s">
        <v>166</v>
      </c>
      <c r="C28" s="1307"/>
      <c r="D28" s="433">
        <f>SUM(D25:D27)</f>
        <v>1385192.98</v>
      </c>
      <c r="E28" s="433">
        <f>SUM(E25:E27)</f>
        <v>1385192.98</v>
      </c>
      <c r="F28" s="436">
        <f>SUM(F27:F27)</f>
        <v>0</v>
      </c>
    </row>
    <row r="29" spans="1:9" ht="12" customHeight="1" x14ac:dyDescent="0.2">
      <c r="A29" s="456"/>
      <c r="B29" s="78"/>
      <c r="C29" s="78"/>
      <c r="D29" s="78"/>
      <c r="E29" s="78"/>
      <c r="F29" s="78"/>
    </row>
    <row r="30" spans="1:9" ht="12" customHeight="1" x14ac:dyDescent="0.2">
      <c r="A30" s="456"/>
      <c r="B30" s="78"/>
      <c r="C30" s="78"/>
      <c r="D30" s="78"/>
      <c r="E30" s="78"/>
      <c r="F30" s="78"/>
    </row>
    <row r="31" spans="1:9" x14ac:dyDescent="0.2">
      <c r="A31" s="1305" t="s">
        <v>488</v>
      </c>
      <c r="B31" s="1305"/>
      <c r="C31" s="1305"/>
      <c r="D31" s="1305"/>
      <c r="E31" s="1305"/>
      <c r="F31" s="1305"/>
    </row>
    <row r="32" spans="1:9" ht="12.75" customHeight="1" thickBot="1" x14ac:dyDescent="0.25">
      <c r="A32" s="449"/>
      <c r="B32" s="70"/>
      <c r="C32" s="70"/>
      <c r="D32" s="70"/>
      <c r="E32" s="70"/>
      <c r="F32" s="70"/>
    </row>
    <row r="33" spans="1:10" ht="13.5" thickBot="1" x14ac:dyDescent="0.25">
      <c r="A33" s="459" t="s">
        <v>747</v>
      </c>
      <c r="B33" s="420" t="s">
        <v>748</v>
      </c>
      <c r="C33" s="1" t="s">
        <v>455</v>
      </c>
      <c r="D33" s="1" t="s">
        <v>1215</v>
      </c>
      <c r="E33" s="1" t="s">
        <v>1216</v>
      </c>
      <c r="F33" s="2" t="s">
        <v>457</v>
      </c>
    </row>
    <row r="34" spans="1:10" ht="13.5" thickBot="1" x14ac:dyDescent="0.25">
      <c r="A34" s="453">
        <v>1</v>
      </c>
      <c r="B34" s="20" t="s">
        <v>1219</v>
      </c>
      <c r="C34" s="426" t="s">
        <v>1220</v>
      </c>
      <c r="D34" s="220">
        <v>58753.61</v>
      </c>
      <c r="E34" s="220">
        <v>58753.61</v>
      </c>
      <c r="F34" s="229">
        <v>0</v>
      </c>
    </row>
    <row r="35" spans="1:10" ht="13.5" thickBot="1" x14ac:dyDescent="0.25">
      <c r="A35" s="451">
        <v>317</v>
      </c>
      <c r="B35" s="1306" t="s">
        <v>489</v>
      </c>
      <c r="C35" s="1307"/>
      <c r="D35" s="433">
        <f>SUM(D34:D34)</f>
        <v>58753.61</v>
      </c>
      <c r="E35" s="433">
        <f>SUM(E34:E34)</f>
        <v>58753.61</v>
      </c>
      <c r="F35" s="436">
        <f>SUM(F34:F34)</f>
        <v>0</v>
      </c>
    </row>
    <row r="36" spans="1:10" ht="12" customHeight="1" x14ac:dyDescent="0.2">
      <c r="A36" s="456"/>
      <c r="B36" s="78"/>
      <c r="C36" s="78"/>
      <c r="D36" s="78"/>
      <c r="E36" s="78"/>
      <c r="F36" s="78"/>
    </row>
    <row r="37" spans="1:10" ht="12" customHeight="1" x14ac:dyDescent="0.2">
      <c r="A37" s="456"/>
      <c r="B37" s="78"/>
      <c r="C37" s="78"/>
      <c r="D37" s="78"/>
      <c r="E37" s="78"/>
      <c r="F37" s="78"/>
    </row>
    <row r="38" spans="1:10" x14ac:dyDescent="0.2">
      <c r="A38" s="1305" t="s">
        <v>462</v>
      </c>
      <c r="B38" s="1305"/>
      <c r="C38" s="1305"/>
      <c r="D38" s="1305"/>
      <c r="E38" s="1305"/>
      <c r="F38" s="1305"/>
    </row>
    <row r="39" spans="1:10" ht="12.75" customHeight="1" thickBot="1" x14ac:dyDescent="0.25">
      <c r="A39" s="449"/>
      <c r="B39" s="70"/>
      <c r="C39" s="70"/>
      <c r="D39" s="70"/>
      <c r="E39" s="70"/>
      <c r="F39" s="70"/>
    </row>
    <row r="40" spans="1:10" ht="13.5" thickBot="1" x14ac:dyDescent="0.25">
      <c r="A40" s="459" t="s">
        <v>747</v>
      </c>
      <c r="B40" s="420" t="s">
        <v>748</v>
      </c>
      <c r="C40" s="1" t="s">
        <v>455</v>
      </c>
      <c r="D40" s="1" t="s">
        <v>1215</v>
      </c>
      <c r="E40" s="1" t="s">
        <v>1216</v>
      </c>
      <c r="F40" s="2" t="s">
        <v>457</v>
      </c>
    </row>
    <row r="41" spans="1:10" ht="13.5" customHeight="1" thickBot="1" x14ac:dyDescent="0.25">
      <c r="A41" s="453">
        <v>1</v>
      </c>
      <c r="B41" s="20">
        <v>27355</v>
      </c>
      <c r="C41" s="426" t="s">
        <v>757</v>
      </c>
      <c r="D41" s="220">
        <v>152829418</v>
      </c>
      <c r="E41" s="220">
        <v>152829418</v>
      </c>
      <c r="F41" s="229">
        <v>0</v>
      </c>
    </row>
    <row r="42" spans="1:10" ht="13.5" thickBot="1" x14ac:dyDescent="0.25">
      <c r="A42" s="451">
        <v>327</v>
      </c>
      <c r="B42" s="1306" t="s">
        <v>463</v>
      </c>
      <c r="C42" s="1307"/>
      <c r="D42" s="433">
        <f>SUM(D41:D41)</f>
        <v>152829418</v>
      </c>
      <c r="E42" s="433">
        <f>SUM(E41:E41)</f>
        <v>152829418</v>
      </c>
      <c r="F42" s="436">
        <f>SUM(F41:F41)</f>
        <v>0</v>
      </c>
    </row>
    <row r="43" spans="1:10" ht="12" customHeight="1" x14ac:dyDescent="0.2">
      <c r="A43" s="456"/>
      <c r="B43" s="78"/>
      <c r="C43" s="78"/>
      <c r="D43" s="78"/>
      <c r="E43" s="78"/>
      <c r="F43" s="78"/>
    </row>
    <row r="44" spans="1:10" x14ac:dyDescent="0.2">
      <c r="A44" s="1305" t="s">
        <v>464</v>
      </c>
      <c r="B44" s="1305"/>
      <c r="C44" s="1305"/>
      <c r="D44" s="1305"/>
      <c r="E44" s="1305"/>
      <c r="F44" s="1305"/>
    </row>
    <row r="45" spans="1:10" ht="12.75" customHeight="1" thickBot="1" x14ac:dyDescent="0.25">
      <c r="A45" s="454"/>
      <c r="B45" s="83"/>
      <c r="C45" s="83"/>
      <c r="D45" s="83"/>
      <c r="E45" s="83"/>
      <c r="F45" s="83"/>
    </row>
    <row r="46" spans="1:10" ht="13.5" thickBot="1" x14ac:dyDescent="0.25">
      <c r="A46" s="459" t="s">
        <v>747</v>
      </c>
      <c r="B46" s="420" t="s">
        <v>748</v>
      </c>
      <c r="C46" s="1" t="s">
        <v>455</v>
      </c>
      <c r="D46" s="1" t="s">
        <v>1215</v>
      </c>
      <c r="E46" s="1" t="s">
        <v>1216</v>
      </c>
      <c r="F46" s="2" t="s">
        <v>457</v>
      </c>
      <c r="H46" s="428"/>
      <c r="J46" s="221"/>
    </row>
    <row r="47" spans="1:10" x14ac:dyDescent="0.2">
      <c r="A47" s="429">
        <v>1</v>
      </c>
      <c r="B47" s="328">
        <v>33088</v>
      </c>
      <c r="C47" s="331" t="s">
        <v>758</v>
      </c>
      <c r="D47" s="218">
        <v>30278000</v>
      </c>
      <c r="E47" s="218">
        <v>28314729.619999997</v>
      </c>
      <c r="F47" s="227">
        <f>D47-E47</f>
        <v>1963270.3800000027</v>
      </c>
      <c r="H47" s="428"/>
    </row>
    <row r="48" spans="1:10" x14ac:dyDescent="0.2">
      <c r="A48" s="427">
        <v>2</v>
      </c>
      <c r="B48" s="154">
        <v>33095</v>
      </c>
      <c r="C48" s="430" t="s">
        <v>1222</v>
      </c>
      <c r="D48" s="219">
        <v>2449500</v>
      </c>
      <c r="E48" s="219">
        <v>2147756.9300000002</v>
      </c>
      <c r="F48" s="225">
        <f>D48-E48</f>
        <v>301743.06999999983</v>
      </c>
      <c r="H48" s="428"/>
    </row>
    <row r="49" spans="1:14" x14ac:dyDescent="0.2">
      <c r="A49" s="427">
        <v>3</v>
      </c>
      <c r="B49" s="154">
        <v>33122</v>
      </c>
      <c r="C49" s="222" t="s">
        <v>824</v>
      </c>
      <c r="D49" s="219">
        <v>240000</v>
      </c>
      <c r="E49" s="219">
        <v>240000</v>
      </c>
      <c r="F49" s="225">
        <v>0</v>
      </c>
      <c r="H49" s="428"/>
    </row>
    <row r="50" spans="1:14" ht="12.75" customHeight="1" x14ac:dyDescent="0.2">
      <c r="A50" s="427">
        <v>4</v>
      </c>
      <c r="B50" s="154">
        <v>33155</v>
      </c>
      <c r="C50" s="97" t="s">
        <v>759</v>
      </c>
      <c r="D50" s="219">
        <v>367250209</v>
      </c>
      <c r="E50" s="219">
        <v>366955561</v>
      </c>
      <c r="F50" s="225">
        <f>D50-E50</f>
        <v>294648</v>
      </c>
      <c r="H50" s="428"/>
    </row>
    <row r="51" spans="1:14" x14ac:dyDescent="0.2">
      <c r="A51" s="427">
        <v>5</v>
      </c>
      <c r="B51" s="154">
        <v>33166</v>
      </c>
      <c r="C51" s="222" t="s">
        <v>465</v>
      </c>
      <c r="D51" s="219">
        <v>638120</v>
      </c>
      <c r="E51" s="219">
        <v>638120</v>
      </c>
      <c r="F51" s="225">
        <v>0</v>
      </c>
      <c r="H51" s="428"/>
      <c r="N51" s="428"/>
    </row>
    <row r="52" spans="1:14" x14ac:dyDescent="0.2">
      <c r="A52" s="427">
        <v>6</v>
      </c>
      <c r="B52" s="154">
        <v>33351</v>
      </c>
      <c r="C52" s="222" t="s">
        <v>804</v>
      </c>
      <c r="D52" s="219">
        <v>1915964</v>
      </c>
      <c r="E52" s="219">
        <v>1908937.2</v>
      </c>
      <c r="F52" s="225">
        <f>D52-E52</f>
        <v>7026.8000000000466</v>
      </c>
      <c r="H52" s="428"/>
      <c r="N52" s="428"/>
    </row>
    <row r="53" spans="1:14" x14ac:dyDescent="0.2">
      <c r="A53" s="427">
        <v>7</v>
      </c>
      <c r="B53" s="154">
        <v>33352</v>
      </c>
      <c r="C53" s="222" t="s">
        <v>805</v>
      </c>
      <c r="D53" s="219">
        <v>13543029</v>
      </c>
      <c r="E53" s="219">
        <v>10428318.57</v>
      </c>
      <c r="F53" s="225">
        <f>D53-E53</f>
        <v>3114710.4299999997</v>
      </c>
      <c r="H53" s="428"/>
      <c r="N53" s="428"/>
    </row>
    <row r="54" spans="1:14" x14ac:dyDescent="0.2">
      <c r="A54" s="427">
        <v>8</v>
      </c>
      <c r="B54" s="154">
        <v>33353</v>
      </c>
      <c r="C54" s="329" t="s">
        <v>466</v>
      </c>
      <c r="D54" s="219">
        <v>7951321431</v>
      </c>
      <c r="E54" s="219">
        <v>7916841007.04</v>
      </c>
      <c r="F54" s="225">
        <f>D54-E54</f>
        <v>34480423.960000038</v>
      </c>
      <c r="H54" s="428"/>
      <c r="N54" s="428"/>
    </row>
    <row r="55" spans="1:14" ht="13.5" thickBot="1" x14ac:dyDescent="0.25">
      <c r="A55" s="431">
        <v>9</v>
      </c>
      <c r="B55" s="330">
        <v>33354</v>
      </c>
      <c r="C55" s="425" t="s">
        <v>760</v>
      </c>
      <c r="D55" s="223">
        <v>1571072</v>
      </c>
      <c r="E55" s="223">
        <v>1571072</v>
      </c>
      <c r="F55" s="230">
        <v>0</v>
      </c>
      <c r="H55" s="428"/>
    </row>
    <row r="56" spans="1:14" ht="13.5" thickBot="1" x14ac:dyDescent="0.25">
      <c r="A56" s="451">
        <v>333</v>
      </c>
      <c r="B56" s="1306" t="s">
        <v>467</v>
      </c>
      <c r="C56" s="1307"/>
      <c r="D56" s="432">
        <f>SUM(D47:D55)</f>
        <v>8369207325</v>
      </c>
      <c r="E56" s="432">
        <f>SUM(E47:E55)</f>
        <v>8329045502.3599997</v>
      </c>
      <c r="F56" s="441">
        <f>SUM(F47:F55)</f>
        <v>40161822.640000038</v>
      </c>
      <c r="H56" s="428"/>
    </row>
    <row r="57" spans="1:14" x14ac:dyDescent="0.2">
      <c r="A57" s="1310" t="s">
        <v>468</v>
      </c>
      <c r="B57" s="1310"/>
      <c r="C57" s="1310"/>
      <c r="D57" s="1310"/>
      <c r="E57" s="1310"/>
      <c r="F57" s="1310"/>
    </row>
    <row r="58" spans="1:14" ht="18" customHeight="1" x14ac:dyDescent="0.2">
      <c r="A58" s="1311"/>
      <c r="B58" s="1311"/>
      <c r="C58" s="1311"/>
      <c r="D58" s="1311"/>
      <c r="E58" s="1311"/>
      <c r="F58" s="1311"/>
    </row>
    <row r="59" spans="1:14" x14ac:dyDescent="0.2">
      <c r="E59" s="1308" t="s">
        <v>791</v>
      </c>
      <c r="F59" s="1308"/>
    </row>
    <row r="60" spans="1:14" ht="31.5" customHeight="1" x14ac:dyDescent="0.2">
      <c r="A60" s="1309" t="s">
        <v>1217</v>
      </c>
      <c r="B60" s="1309"/>
      <c r="C60" s="1309"/>
      <c r="D60" s="1309"/>
      <c r="E60" s="1309"/>
      <c r="F60" s="1309"/>
    </row>
    <row r="61" spans="1:14" ht="12.75" customHeight="1" x14ac:dyDescent="0.2">
      <c r="A61" s="352"/>
      <c r="B61" s="352"/>
      <c r="C61" s="352"/>
      <c r="D61" s="352"/>
      <c r="E61" s="352"/>
      <c r="F61" s="352"/>
    </row>
    <row r="62" spans="1:14" x14ac:dyDescent="0.2">
      <c r="A62" s="460"/>
      <c r="B62" s="82"/>
      <c r="C62" s="82"/>
      <c r="D62" s="82"/>
      <c r="E62" s="82"/>
      <c r="F62" s="82"/>
    </row>
    <row r="63" spans="1:14" x14ac:dyDescent="0.2">
      <c r="A63" s="1305" t="s">
        <v>469</v>
      </c>
      <c r="B63" s="1305"/>
      <c r="C63" s="1305"/>
      <c r="D63" s="1305"/>
      <c r="E63" s="1305"/>
      <c r="F63" s="1305"/>
    </row>
    <row r="64" spans="1:14" ht="13.5" customHeight="1" thickBot="1" x14ac:dyDescent="0.25">
      <c r="A64" s="449"/>
      <c r="B64" s="70"/>
      <c r="C64" s="70"/>
      <c r="D64" s="70"/>
      <c r="E64" s="70"/>
      <c r="F64" s="70"/>
      <c r="H64" s="6"/>
      <c r="I64" s="6"/>
      <c r="J64" s="6"/>
      <c r="K64" s="6"/>
      <c r="L64" s="6"/>
      <c r="M64" s="6"/>
    </row>
    <row r="65" spans="1:6" ht="13.5" thickBot="1" x14ac:dyDescent="0.25">
      <c r="A65" s="459" t="s">
        <v>747</v>
      </c>
      <c r="B65" s="420" t="s">
        <v>748</v>
      </c>
      <c r="C65" s="1" t="s">
        <v>455</v>
      </c>
      <c r="D65" s="1" t="s">
        <v>1215</v>
      </c>
      <c r="E65" s="1" t="s">
        <v>1216</v>
      </c>
      <c r="F65" s="2" t="s">
        <v>457</v>
      </c>
    </row>
    <row r="66" spans="1:6" x14ac:dyDescent="0.2">
      <c r="A66" s="455">
        <v>1</v>
      </c>
      <c r="B66" s="7">
        <v>34019</v>
      </c>
      <c r="C66" s="97" t="s">
        <v>806</v>
      </c>
      <c r="D66" s="216">
        <v>52500</v>
      </c>
      <c r="E66" s="216">
        <v>52500</v>
      </c>
      <c r="F66" s="226">
        <f>D66-E66</f>
        <v>0</v>
      </c>
    </row>
    <row r="67" spans="1:6" x14ac:dyDescent="0.2">
      <c r="A67" s="455">
        <v>2</v>
      </c>
      <c r="B67" s="7">
        <v>34021</v>
      </c>
      <c r="C67" s="97" t="s">
        <v>807</v>
      </c>
      <c r="D67" s="216">
        <v>1012000</v>
      </c>
      <c r="E67" s="216">
        <v>1012000</v>
      </c>
      <c r="F67" s="226">
        <f t="shared" ref="F67:F76" si="0">D67-E67</f>
        <v>0</v>
      </c>
    </row>
    <row r="68" spans="1:6" x14ac:dyDescent="0.2">
      <c r="A68" s="427">
        <v>3</v>
      </c>
      <c r="B68" s="7">
        <v>34031</v>
      </c>
      <c r="C68" s="97" t="s">
        <v>808</v>
      </c>
      <c r="D68" s="219">
        <v>240000</v>
      </c>
      <c r="E68" s="219">
        <v>240000</v>
      </c>
      <c r="F68" s="225">
        <f t="shared" si="0"/>
        <v>0</v>
      </c>
    </row>
    <row r="69" spans="1:6" x14ac:dyDescent="0.2">
      <c r="A69" s="427">
        <v>4</v>
      </c>
      <c r="B69" s="7">
        <v>34033</v>
      </c>
      <c r="C69" s="97" t="s">
        <v>809</v>
      </c>
      <c r="D69" s="219">
        <v>1044764.8</v>
      </c>
      <c r="E69" s="219">
        <v>1038421.49</v>
      </c>
      <c r="F69" s="225">
        <f t="shared" si="0"/>
        <v>6343.3100000000559</v>
      </c>
    </row>
    <row r="70" spans="1:6" x14ac:dyDescent="0.2">
      <c r="A70" s="427">
        <v>5</v>
      </c>
      <c r="B70" s="7">
        <v>34053</v>
      </c>
      <c r="C70" s="97" t="s">
        <v>810</v>
      </c>
      <c r="D70" s="219">
        <v>283000</v>
      </c>
      <c r="E70" s="219">
        <v>283000</v>
      </c>
      <c r="F70" s="225">
        <f t="shared" si="0"/>
        <v>0</v>
      </c>
    </row>
    <row r="71" spans="1:6" x14ac:dyDescent="0.2">
      <c r="A71" s="427">
        <v>6</v>
      </c>
      <c r="B71" s="7">
        <v>34054</v>
      </c>
      <c r="C71" s="97" t="s">
        <v>1223</v>
      </c>
      <c r="D71" s="219">
        <v>470000</v>
      </c>
      <c r="E71" s="219">
        <v>470000</v>
      </c>
      <c r="F71" s="225">
        <f t="shared" si="0"/>
        <v>0</v>
      </c>
    </row>
    <row r="72" spans="1:6" x14ac:dyDescent="0.2">
      <c r="A72" s="427">
        <v>7</v>
      </c>
      <c r="B72" s="7">
        <v>34070</v>
      </c>
      <c r="C72" s="97" t="s">
        <v>470</v>
      </c>
      <c r="D72" s="219">
        <v>1704500</v>
      </c>
      <c r="E72" s="219">
        <v>1694947</v>
      </c>
      <c r="F72" s="225">
        <f t="shared" si="0"/>
        <v>9553</v>
      </c>
    </row>
    <row r="73" spans="1:6" x14ac:dyDescent="0.2">
      <c r="A73" s="427">
        <v>8</v>
      </c>
      <c r="B73" s="7">
        <v>34502</v>
      </c>
      <c r="C73" s="97" t="s">
        <v>811</v>
      </c>
      <c r="D73" s="219">
        <v>817000</v>
      </c>
      <c r="E73" s="219">
        <v>817000</v>
      </c>
      <c r="F73" s="225">
        <f t="shared" si="0"/>
        <v>0</v>
      </c>
    </row>
    <row r="74" spans="1:6" x14ac:dyDescent="0.2">
      <c r="A74" s="427">
        <v>9</v>
      </c>
      <c r="B74" s="7">
        <v>34505</v>
      </c>
      <c r="C74" s="97" t="s">
        <v>812</v>
      </c>
      <c r="D74" s="219">
        <v>525000</v>
      </c>
      <c r="E74" s="219">
        <v>525000</v>
      </c>
      <c r="F74" s="225">
        <f t="shared" si="0"/>
        <v>0</v>
      </c>
    </row>
    <row r="75" spans="1:6" ht="13.5" thickBot="1" x14ac:dyDescent="0.25">
      <c r="A75" s="427">
        <v>10</v>
      </c>
      <c r="B75" s="18">
        <v>34509</v>
      </c>
      <c r="C75" s="423" t="s">
        <v>1224</v>
      </c>
      <c r="D75" s="219">
        <v>1870793</v>
      </c>
      <c r="E75" s="219">
        <v>1870793</v>
      </c>
      <c r="F75" s="225">
        <f t="shared" si="0"/>
        <v>0</v>
      </c>
    </row>
    <row r="76" spans="1:6" ht="13.5" thickBot="1" x14ac:dyDescent="0.25">
      <c r="A76" s="451">
        <v>334</v>
      </c>
      <c r="B76" s="1306" t="s">
        <v>471</v>
      </c>
      <c r="C76" s="1307"/>
      <c r="D76" s="433">
        <f>SUM(D66:D75)</f>
        <v>8019557.7999999998</v>
      </c>
      <c r="E76" s="433">
        <f>SUM(E66:E75)</f>
        <v>8003661.4900000002</v>
      </c>
      <c r="F76" s="436">
        <f t="shared" si="0"/>
        <v>15896.30999999959</v>
      </c>
    </row>
    <row r="77" spans="1:6" x14ac:dyDescent="0.2">
      <c r="A77" s="456"/>
      <c r="B77" s="438"/>
      <c r="C77" s="78"/>
      <c r="D77" s="439"/>
      <c r="E77" s="439"/>
      <c r="F77" s="439"/>
    </row>
    <row r="78" spans="1:6" x14ac:dyDescent="0.2">
      <c r="A78" s="456"/>
      <c r="B78" s="438"/>
      <c r="C78" s="78"/>
      <c r="D78" s="439"/>
      <c r="E78" s="439"/>
      <c r="F78" s="439"/>
    </row>
    <row r="79" spans="1:6" x14ac:dyDescent="0.2">
      <c r="A79" s="1305" t="s">
        <v>472</v>
      </c>
      <c r="B79" s="1305"/>
      <c r="C79" s="1305"/>
      <c r="D79" s="1305"/>
      <c r="E79" s="1305"/>
      <c r="F79" s="1305"/>
    </row>
    <row r="80" spans="1:6" ht="13.5" customHeight="1" thickBot="1" x14ac:dyDescent="0.25">
      <c r="A80" s="449"/>
      <c r="B80" s="70"/>
      <c r="C80" s="70"/>
      <c r="D80" s="70"/>
      <c r="E80" s="70"/>
      <c r="F80" s="70"/>
    </row>
    <row r="81" spans="1:6" ht="13.5" thickBot="1" x14ac:dyDescent="0.25">
      <c r="A81" s="459" t="s">
        <v>747</v>
      </c>
      <c r="B81" s="420" t="s">
        <v>748</v>
      </c>
      <c r="C81" s="1" t="s">
        <v>455</v>
      </c>
      <c r="D81" s="1" t="s">
        <v>1215</v>
      </c>
      <c r="E81" s="1" t="s">
        <v>1216</v>
      </c>
      <c r="F81" s="2" t="s">
        <v>457</v>
      </c>
    </row>
    <row r="82" spans="1:6" s="221" customFormat="1" x14ac:dyDescent="0.2">
      <c r="A82" s="455">
        <v>1</v>
      </c>
      <c r="B82" s="13">
        <v>35018</v>
      </c>
      <c r="C82" s="437" t="s">
        <v>813</v>
      </c>
      <c r="D82" s="216">
        <v>3787330</v>
      </c>
      <c r="E82" s="216">
        <v>3787330</v>
      </c>
      <c r="F82" s="226">
        <f>D82-E82</f>
        <v>0</v>
      </c>
    </row>
    <row r="83" spans="1:6" ht="13.5" thickBot="1" x14ac:dyDescent="0.25">
      <c r="A83" s="455">
        <v>2</v>
      </c>
      <c r="B83" s="13">
        <v>35050</v>
      </c>
      <c r="C83" s="437" t="s">
        <v>1225</v>
      </c>
      <c r="D83" s="216">
        <v>719867</v>
      </c>
      <c r="E83" s="216">
        <v>719867</v>
      </c>
      <c r="F83" s="226">
        <f t="shared" ref="F83:F84" si="1">D83-E83</f>
        <v>0</v>
      </c>
    </row>
    <row r="84" spans="1:6" ht="13.5" thickBot="1" x14ac:dyDescent="0.25">
      <c r="A84" s="451">
        <v>335</v>
      </c>
      <c r="B84" s="1306" t="s">
        <v>503</v>
      </c>
      <c r="C84" s="1307"/>
      <c r="D84" s="433">
        <f>SUM(D82:D83)</f>
        <v>4507197</v>
      </c>
      <c r="E84" s="433">
        <f>SUM(E82:E83)</f>
        <v>4507197</v>
      </c>
      <c r="F84" s="436">
        <f t="shared" si="1"/>
        <v>0</v>
      </c>
    </row>
    <row r="87" spans="1:6" x14ac:dyDescent="0.2">
      <c r="A87" s="1305" t="s">
        <v>473</v>
      </c>
      <c r="B87" s="1305"/>
      <c r="C87" s="1305"/>
      <c r="D87" s="1305"/>
      <c r="E87" s="1305"/>
      <c r="F87" s="1305"/>
    </row>
    <row r="88" spans="1:6" ht="13.5" thickBot="1" x14ac:dyDescent="0.25">
      <c r="A88" s="449"/>
      <c r="B88" s="70"/>
      <c r="C88" s="70"/>
      <c r="D88" s="70"/>
      <c r="E88" s="70"/>
      <c r="F88" s="70"/>
    </row>
    <row r="89" spans="1:6" ht="13.5" thickBot="1" x14ac:dyDescent="0.25">
      <c r="A89" s="459" t="s">
        <v>747</v>
      </c>
      <c r="B89" s="420" t="s">
        <v>748</v>
      </c>
      <c r="C89" s="1" t="s">
        <v>455</v>
      </c>
      <c r="D89" s="1" t="s">
        <v>1215</v>
      </c>
      <c r="E89" s="1" t="s">
        <v>1216</v>
      </c>
      <c r="F89" s="2" t="s">
        <v>457</v>
      </c>
    </row>
    <row r="90" spans="1:6" x14ac:dyDescent="0.2">
      <c r="A90" s="455">
        <v>1</v>
      </c>
      <c r="B90" s="13">
        <v>98074</v>
      </c>
      <c r="C90" s="437" t="s">
        <v>1226</v>
      </c>
      <c r="D90" s="216">
        <v>15000</v>
      </c>
      <c r="E90" s="216">
        <v>15000</v>
      </c>
      <c r="F90" s="226">
        <f>D90-E90</f>
        <v>0</v>
      </c>
    </row>
    <row r="91" spans="1:6" x14ac:dyDescent="0.2">
      <c r="A91" s="455">
        <v>2</v>
      </c>
      <c r="B91" s="13">
        <v>98193</v>
      </c>
      <c r="C91" s="437" t="s">
        <v>1227</v>
      </c>
      <c r="D91" s="216">
        <v>500000</v>
      </c>
      <c r="E91" s="216">
        <v>96362</v>
      </c>
      <c r="F91" s="226">
        <f t="shared" ref="F91:F93" si="2">D91-E91</f>
        <v>403638</v>
      </c>
    </row>
    <row r="92" spans="1:6" ht="13.5" thickBot="1" x14ac:dyDescent="0.25">
      <c r="A92" s="427">
        <v>3</v>
      </c>
      <c r="B92" s="7">
        <v>98348</v>
      </c>
      <c r="C92" s="97" t="s">
        <v>1228</v>
      </c>
      <c r="D92" s="219">
        <v>500000</v>
      </c>
      <c r="E92" s="219">
        <v>42446.63</v>
      </c>
      <c r="F92" s="225">
        <f t="shared" si="2"/>
        <v>457553.37</v>
      </c>
    </row>
    <row r="93" spans="1:6" ht="13.5" thickBot="1" x14ac:dyDescent="0.25">
      <c r="A93" s="451">
        <v>398</v>
      </c>
      <c r="B93" s="1306" t="s">
        <v>474</v>
      </c>
      <c r="C93" s="1307"/>
      <c r="D93" s="433">
        <f>SUM(D90:D92)</f>
        <v>1015000</v>
      </c>
      <c r="E93" s="433">
        <f>SUM(E90:E92)</f>
        <v>153808.63</v>
      </c>
      <c r="F93" s="436">
        <f t="shared" si="2"/>
        <v>861191.37</v>
      </c>
    </row>
    <row r="96" spans="1:6" x14ac:dyDescent="0.2">
      <c r="A96" s="452"/>
      <c r="B96" s="80"/>
      <c r="C96" s="80"/>
      <c r="D96" s="81"/>
      <c r="E96" s="81"/>
      <c r="F96" s="81"/>
    </row>
    <row r="97" spans="1:12" x14ac:dyDescent="0.2">
      <c r="A97" s="452"/>
      <c r="B97" s="80"/>
      <c r="C97" s="80"/>
      <c r="D97" s="81"/>
      <c r="E97" s="81"/>
      <c r="F97" s="81"/>
    </row>
    <row r="98" spans="1:12" x14ac:dyDescent="0.2">
      <c r="A98" s="1305" t="s">
        <v>536</v>
      </c>
      <c r="B98" s="1305"/>
      <c r="C98" s="1305"/>
      <c r="D98" s="1305"/>
      <c r="E98" s="1305"/>
      <c r="F98" s="1305"/>
    </row>
    <row r="99" spans="1:12" ht="16.5" thickBot="1" x14ac:dyDescent="0.3">
      <c r="A99" s="448"/>
      <c r="B99" s="69"/>
      <c r="C99" s="69"/>
      <c r="D99" s="69"/>
      <c r="E99" s="69"/>
      <c r="F99" s="69"/>
    </row>
    <row r="100" spans="1:12" ht="13.5" thickBot="1" x14ac:dyDescent="0.25">
      <c r="A100" s="451" t="s">
        <v>476</v>
      </c>
      <c r="B100" s="71" t="s">
        <v>477</v>
      </c>
      <c r="C100" s="72" t="s">
        <v>478</v>
      </c>
      <c r="D100" s="1" t="s">
        <v>1215</v>
      </c>
      <c r="E100" s="1" t="s">
        <v>1216</v>
      </c>
      <c r="F100" s="73" t="s">
        <v>457</v>
      </c>
    </row>
    <row r="101" spans="1:12" x14ac:dyDescent="0.2">
      <c r="A101" s="224">
        <v>304</v>
      </c>
      <c r="B101" s="85" t="s">
        <v>479</v>
      </c>
      <c r="C101" s="86" t="s">
        <v>480</v>
      </c>
      <c r="D101" s="443">
        <f>D9</f>
        <v>450000</v>
      </c>
      <c r="E101" s="74">
        <f>E9</f>
        <v>450000</v>
      </c>
      <c r="F101" s="445">
        <f>F9</f>
        <v>0</v>
      </c>
    </row>
    <row r="102" spans="1:12" x14ac:dyDescent="0.2">
      <c r="A102" s="457">
        <v>313</v>
      </c>
      <c r="B102" s="87" t="s">
        <v>132</v>
      </c>
      <c r="C102" s="76" t="s">
        <v>100</v>
      </c>
      <c r="D102" s="88">
        <f>D19</f>
        <v>1041158109</v>
      </c>
      <c r="E102" s="88">
        <f>E19</f>
        <v>1034782367.96</v>
      </c>
      <c r="F102" s="446">
        <f>F19</f>
        <v>6375741.0399999619</v>
      </c>
    </row>
    <row r="103" spans="1:12" x14ac:dyDescent="0.2">
      <c r="A103" s="427">
        <v>315</v>
      </c>
      <c r="B103" s="87" t="s">
        <v>135</v>
      </c>
      <c r="C103" s="442" t="s">
        <v>1221</v>
      </c>
      <c r="D103" s="88">
        <f>D28</f>
        <v>1385192.98</v>
      </c>
      <c r="E103" s="88">
        <f>E28</f>
        <v>1385192.98</v>
      </c>
      <c r="F103" s="446">
        <f>F28</f>
        <v>0</v>
      </c>
    </row>
    <row r="104" spans="1:12" x14ac:dyDescent="0.2">
      <c r="A104" s="427">
        <v>317</v>
      </c>
      <c r="B104" s="87" t="s">
        <v>134</v>
      </c>
      <c r="C104" s="442" t="s">
        <v>493</v>
      </c>
      <c r="D104" s="89">
        <f>D35</f>
        <v>58753.61</v>
      </c>
      <c r="E104" s="89">
        <f>E35</f>
        <v>58753.61</v>
      </c>
      <c r="F104" s="447">
        <f>F35</f>
        <v>0</v>
      </c>
    </row>
    <row r="105" spans="1:12" x14ac:dyDescent="0.2">
      <c r="A105" s="457">
        <v>327</v>
      </c>
      <c r="B105" s="87" t="s">
        <v>133</v>
      </c>
      <c r="C105" s="76" t="s">
        <v>101</v>
      </c>
      <c r="D105" s="89">
        <f>D42</f>
        <v>152829418</v>
      </c>
      <c r="E105" s="89">
        <f>E42</f>
        <v>152829418</v>
      </c>
      <c r="F105" s="447">
        <f>F42</f>
        <v>0</v>
      </c>
    </row>
    <row r="106" spans="1:12" x14ac:dyDescent="0.2">
      <c r="A106" s="457">
        <v>333</v>
      </c>
      <c r="B106" s="87" t="s">
        <v>131</v>
      </c>
      <c r="C106" s="76" t="s">
        <v>481</v>
      </c>
      <c r="D106" s="84">
        <f>D56</f>
        <v>8369207325</v>
      </c>
      <c r="E106" s="84">
        <f>E56</f>
        <v>8329045502.3599997</v>
      </c>
      <c r="F106" s="90">
        <f>F56</f>
        <v>40161822.640000038</v>
      </c>
    </row>
    <row r="107" spans="1:12" x14ac:dyDescent="0.2">
      <c r="A107" s="457">
        <v>334</v>
      </c>
      <c r="B107" s="87" t="s">
        <v>136</v>
      </c>
      <c r="C107" s="76" t="s">
        <v>130</v>
      </c>
      <c r="D107" s="77">
        <f>D76</f>
        <v>8019557.7999999998</v>
      </c>
      <c r="E107" s="77">
        <f>E76</f>
        <v>8003661.4900000002</v>
      </c>
      <c r="F107" s="75">
        <f>F76</f>
        <v>15896.30999999959</v>
      </c>
    </row>
    <row r="108" spans="1:12" x14ac:dyDescent="0.2">
      <c r="A108" s="457">
        <v>335</v>
      </c>
      <c r="B108" s="87" t="s">
        <v>242</v>
      </c>
      <c r="C108" s="76" t="s">
        <v>245</v>
      </c>
      <c r="D108" s="77">
        <f>D84</f>
        <v>4507197</v>
      </c>
      <c r="E108" s="77">
        <f>E84</f>
        <v>4507197</v>
      </c>
      <c r="F108" s="75">
        <f>F84</f>
        <v>0</v>
      </c>
    </row>
    <row r="109" spans="1:12" ht="13.5" thickBot="1" x14ac:dyDescent="0.25">
      <c r="A109" s="457">
        <v>398</v>
      </c>
      <c r="B109" s="87" t="s">
        <v>99</v>
      </c>
      <c r="C109" s="76" t="s">
        <v>167</v>
      </c>
      <c r="D109" s="444">
        <f>D93</f>
        <v>1015000</v>
      </c>
      <c r="E109" s="77">
        <f>E93</f>
        <v>153808.63</v>
      </c>
      <c r="F109" s="75">
        <f>F93</f>
        <v>861191.37</v>
      </c>
    </row>
    <row r="110" spans="1:12" ht="13.5" thickBot="1" x14ac:dyDescent="0.25">
      <c r="A110" s="451" t="s">
        <v>38</v>
      </c>
      <c r="B110" s="72" t="s">
        <v>185</v>
      </c>
      <c r="C110" s="91" t="s">
        <v>482</v>
      </c>
      <c r="D110" s="92">
        <f>SUM(D101:D109)</f>
        <v>9578630553.3899994</v>
      </c>
      <c r="E110" s="93">
        <f>SUM(E101:E109)</f>
        <v>9531215902.0299988</v>
      </c>
      <c r="F110" s="94">
        <f>SUM(F101:F109)</f>
        <v>47414651.359999999</v>
      </c>
    </row>
    <row r="111" spans="1:12" x14ac:dyDescent="0.2">
      <c r="A111" s="452"/>
      <c r="B111" s="79"/>
      <c r="C111" s="95"/>
      <c r="D111" s="96"/>
      <c r="E111" s="96"/>
      <c r="F111" s="96"/>
    </row>
    <row r="112" spans="1:12" x14ac:dyDescent="0.2">
      <c r="D112" s="130"/>
      <c r="J112" s="428"/>
      <c r="K112" s="428"/>
      <c r="L112" s="428"/>
    </row>
    <row r="113" spans="5:5" x14ac:dyDescent="0.2">
      <c r="E113" s="130"/>
    </row>
  </sheetData>
  <mergeCells count="24">
    <mergeCell ref="B28:C28"/>
    <mergeCell ref="B19:C19"/>
    <mergeCell ref="B9:C9"/>
    <mergeCell ref="E1:F1"/>
    <mergeCell ref="A2:F2"/>
    <mergeCell ref="A5:F5"/>
    <mergeCell ref="A12:F12"/>
    <mergeCell ref="A22:F22"/>
    <mergeCell ref="A31:F31"/>
    <mergeCell ref="B35:C35"/>
    <mergeCell ref="A98:F98"/>
    <mergeCell ref="A38:F38"/>
    <mergeCell ref="A44:F44"/>
    <mergeCell ref="A63:F63"/>
    <mergeCell ref="E59:F59"/>
    <mergeCell ref="A60:F60"/>
    <mergeCell ref="A79:F79"/>
    <mergeCell ref="B93:C93"/>
    <mergeCell ref="B76:C76"/>
    <mergeCell ref="B84:C84"/>
    <mergeCell ref="B56:C56"/>
    <mergeCell ref="A57:F58"/>
    <mergeCell ref="B42:C42"/>
    <mergeCell ref="A87:F87"/>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F8CDE-D2E1-4B14-8CD0-12F9A68DD9A8}">
  <sheetPr>
    <tabColor theme="4" tint="0.59999389629810485"/>
  </sheetPr>
  <dimension ref="A1:J164"/>
  <sheetViews>
    <sheetView topLeftCell="A83" zoomScaleNormal="100" workbookViewId="0">
      <selection activeCell="L30" sqref="L30"/>
    </sheetView>
  </sheetViews>
  <sheetFormatPr defaultColWidth="4.7109375" defaultRowHeight="12.75" x14ac:dyDescent="0.2"/>
  <cols>
    <col min="1" max="1" width="4.7109375" style="159" customWidth="1"/>
    <col min="2" max="2" width="7.42578125" style="159" customWidth="1"/>
    <col min="3" max="3" width="37" style="159" customWidth="1"/>
    <col min="4" max="4" width="15.42578125" style="159" customWidth="1"/>
    <col min="5" max="5" width="11.28515625" style="159" customWidth="1"/>
    <col min="6" max="6" width="9.28515625" style="159" customWidth="1"/>
    <col min="7" max="7" width="11" style="159" bestFit="1" customWidth="1"/>
    <col min="8" max="248" width="9.140625" style="159" customWidth="1"/>
    <col min="249" max="16384" width="4.7109375" style="159"/>
  </cols>
  <sheetData>
    <row r="1" spans="1:7" x14ac:dyDescent="0.2">
      <c r="E1" s="1330" t="s">
        <v>792</v>
      </c>
      <c r="F1" s="1330"/>
    </row>
    <row r="2" spans="1:7" ht="66" customHeight="1" x14ac:dyDescent="0.2">
      <c r="A2" s="1328" t="s">
        <v>1229</v>
      </c>
      <c r="B2" s="1328"/>
      <c r="C2" s="1328"/>
      <c r="D2" s="1328"/>
      <c r="E2" s="1328"/>
      <c r="F2" s="1328"/>
    </row>
    <row r="3" spans="1:7" s="174" customFormat="1" ht="12.75" customHeight="1" x14ac:dyDescent="0.2">
      <c r="A3" s="356"/>
      <c r="B3" s="356"/>
      <c r="C3" s="356"/>
      <c r="D3" s="356"/>
      <c r="E3" s="356"/>
      <c r="F3" s="356"/>
    </row>
    <row r="4" spans="1:7" s="174" customFormat="1" x14ac:dyDescent="0.2">
      <c r="A4" s="1312" t="s">
        <v>460</v>
      </c>
      <c r="B4" s="1312"/>
      <c r="C4" s="1312"/>
      <c r="D4" s="1312"/>
      <c r="E4" s="1312"/>
      <c r="F4" s="1312"/>
    </row>
    <row r="5" spans="1:7" s="174" customFormat="1" ht="13.5" thickBot="1" x14ac:dyDescent="0.25">
      <c r="A5" s="357"/>
      <c r="B5" s="357"/>
      <c r="C5" s="357"/>
      <c r="D5" s="357"/>
      <c r="E5" s="357"/>
      <c r="F5" s="357"/>
    </row>
    <row r="6" spans="1:7" s="174" customFormat="1" ht="13.5" customHeight="1" thickBot="1" x14ac:dyDescent="0.25">
      <c r="A6" s="466" t="s">
        <v>453</v>
      </c>
      <c r="B6" s="467" t="s">
        <v>454</v>
      </c>
      <c r="C6" s="468" t="s">
        <v>455</v>
      </c>
      <c r="D6" s="467" t="s">
        <v>456</v>
      </c>
      <c r="E6" s="1321" t="s">
        <v>485</v>
      </c>
      <c r="F6" s="1322"/>
    </row>
    <row r="7" spans="1:7" s="174" customFormat="1" x14ac:dyDescent="0.2">
      <c r="A7" s="463">
        <v>3</v>
      </c>
      <c r="B7" s="462">
        <v>13021</v>
      </c>
      <c r="C7" s="480" t="s">
        <v>814</v>
      </c>
      <c r="D7" s="192">
        <v>10587684.34</v>
      </c>
      <c r="E7" s="1323"/>
      <c r="F7" s="1324"/>
      <c r="G7" s="469"/>
    </row>
    <row r="8" spans="1:7" s="174" customFormat="1" x14ac:dyDescent="0.2">
      <c r="A8" s="463">
        <v>4</v>
      </c>
      <c r="B8" s="462">
        <v>13021</v>
      </c>
      <c r="C8" s="480" t="s">
        <v>816</v>
      </c>
      <c r="D8" s="192">
        <v>61247339.460000001</v>
      </c>
      <c r="E8" s="1323"/>
      <c r="F8" s="1324"/>
      <c r="G8" s="469"/>
    </row>
    <row r="9" spans="1:7" s="174" customFormat="1" x14ac:dyDescent="0.2">
      <c r="A9" s="463">
        <v>5</v>
      </c>
      <c r="B9" s="462">
        <v>13021</v>
      </c>
      <c r="C9" s="480" t="s">
        <v>815</v>
      </c>
      <c r="D9" s="192">
        <v>298210.71000000002</v>
      </c>
      <c r="E9" s="1323"/>
      <c r="F9" s="1324"/>
      <c r="G9" s="469"/>
    </row>
    <row r="10" spans="1:7" s="174" customFormat="1" ht="13.5" thickBot="1" x14ac:dyDescent="0.25">
      <c r="A10" s="463">
        <v>6</v>
      </c>
      <c r="B10" s="462">
        <v>13021</v>
      </c>
      <c r="C10" s="480" t="s">
        <v>817</v>
      </c>
      <c r="D10" s="192">
        <v>3930812.22</v>
      </c>
      <c r="E10" s="1323"/>
      <c r="F10" s="1324"/>
      <c r="G10" s="469"/>
    </row>
    <row r="11" spans="1:7" s="174" customFormat="1" ht="13.5" thickBot="1" x14ac:dyDescent="0.25">
      <c r="A11" s="464">
        <v>313</v>
      </c>
      <c r="B11" s="1319" t="s">
        <v>461</v>
      </c>
      <c r="C11" s="1320"/>
      <c r="D11" s="465">
        <f>SUM(D7:D10)</f>
        <v>76064046.729999989</v>
      </c>
      <c r="E11" s="1325"/>
      <c r="F11" s="1326"/>
    </row>
    <row r="12" spans="1:7" s="174" customFormat="1" x14ac:dyDescent="0.2">
      <c r="A12" s="470"/>
      <c r="B12" s="471"/>
      <c r="C12" s="471"/>
      <c r="D12" s="472"/>
      <c r="E12" s="472"/>
      <c r="F12" s="472"/>
    </row>
    <row r="13" spans="1:7" s="174" customFormat="1" x14ac:dyDescent="0.2">
      <c r="A13" s="1312" t="s">
        <v>486</v>
      </c>
      <c r="B13" s="1312"/>
      <c r="C13" s="1312"/>
      <c r="D13" s="1312"/>
      <c r="E13" s="1312"/>
      <c r="F13" s="1312"/>
    </row>
    <row r="14" spans="1:7" s="174" customFormat="1" ht="13.5" thickBot="1" x14ac:dyDescent="0.25">
      <c r="A14" s="357"/>
      <c r="B14" s="357"/>
      <c r="C14" s="357"/>
      <c r="D14" s="357"/>
      <c r="E14" s="357"/>
      <c r="F14" s="357"/>
      <c r="G14" s="240"/>
    </row>
    <row r="15" spans="1:7" s="174" customFormat="1" ht="13.5" thickBot="1" x14ac:dyDescent="0.25">
      <c r="A15" s="464" t="s">
        <v>453</v>
      </c>
      <c r="B15" s="473" t="s">
        <v>454</v>
      </c>
      <c r="C15" s="474" t="s">
        <v>455</v>
      </c>
      <c r="D15" s="473" t="s">
        <v>456</v>
      </c>
      <c r="E15" s="1321" t="s">
        <v>485</v>
      </c>
      <c r="F15" s="1322"/>
      <c r="G15" s="240"/>
    </row>
    <row r="16" spans="1:7" s="174" customFormat="1" x14ac:dyDescent="0.2">
      <c r="A16" s="519">
        <v>1</v>
      </c>
      <c r="B16" s="520">
        <v>15011</v>
      </c>
      <c r="C16" s="480" t="s">
        <v>767</v>
      </c>
      <c r="D16" s="192">
        <v>21158.54</v>
      </c>
      <c r="E16" s="1323"/>
      <c r="F16" s="1324"/>
      <c r="G16" s="240"/>
    </row>
    <row r="17" spans="1:7" s="174" customFormat="1" x14ac:dyDescent="0.2">
      <c r="A17" s="462">
        <v>2</v>
      </c>
      <c r="B17" s="462">
        <v>15016</v>
      </c>
      <c r="C17" s="992" t="s">
        <v>761</v>
      </c>
      <c r="D17" s="192">
        <v>1102806.48</v>
      </c>
      <c r="E17" s="1323"/>
      <c r="F17" s="1324"/>
      <c r="G17" s="240"/>
    </row>
    <row r="18" spans="1:7" s="174" customFormat="1" x14ac:dyDescent="0.2">
      <c r="A18" s="994">
        <v>3</v>
      </c>
      <c r="B18" s="314">
        <v>15021</v>
      </c>
      <c r="C18" s="479" t="s">
        <v>1218</v>
      </c>
      <c r="D18" s="243">
        <v>599993.98</v>
      </c>
      <c r="E18" s="1323"/>
      <c r="F18" s="1324"/>
      <c r="G18" s="240"/>
    </row>
    <row r="19" spans="1:7" s="174" customFormat="1" ht="13.5" thickBot="1" x14ac:dyDescent="0.25">
      <c r="A19" s="475">
        <v>4</v>
      </c>
      <c r="B19" s="475">
        <v>15501</v>
      </c>
      <c r="C19" s="476" t="s">
        <v>818</v>
      </c>
      <c r="D19" s="527">
        <v>14764194.92</v>
      </c>
      <c r="E19" s="1323"/>
      <c r="F19" s="1324"/>
      <c r="G19" s="240"/>
    </row>
    <row r="20" spans="1:7" s="174" customFormat="1" ht="13.5" thickBot="1" x14ac:dyDescent="0.25">
      <c r="A20" s="464">
        <v>315</v>
      </c>
      <c r="B20" s="1319" t="s">
        <v>487</v>
      </c>
      <c r="C20" s="1320"/>
      <c r="D20" s="465">
        <f>SUM(D16:D19)</f>
        <v>16488153.92</v>
      </c>
      <c r="E20" s="1325"/>
      <c r="F20" s="1326"/>
      <c r="G20" s="240"/>
    </row>
    <row r="21" spans="1:7" s="174" customFormat="1" x14ac:dyDescent="0.2">
      <c r="A21" s="470"/>
      <c r="B21" s="471"/>
      <c r="C21" s="471"/>
      <c r="D21" s="472"/>
      <c r="E21" s="472"/>
      <c r="F21" s="472"/>
      <c r="G21" s="240"/>
    </row>
    <row r="22" spans="1:7" s="174" customFormat="1" x14ac:dyDescent="0.2">
      <c r="A22" s="1312" t="s">
        <v>488</v>
      </c>
      <c r="B22" s="1312"/>
      <c r="C22" s="1312"/>
      <c r="D22" s="1312"/>
      <c r="E22" s="1312"/>
      <c r="F22" s="1312"/>
      <c r="G22" s="240"/>
    </row>
    <row r="23" spans="1:7" s="174" customFormat="1" ht="13.5" thickBot="1" x14ac:dyDescent="0.25">
      <c r="A23" s="357"/>
      <c r="B23" s="357"/>
      <c r="C23" s="357"/>
      <c r="D23" s="357"/>
      <c r="E23" s="357"/>
      <c r="F23" s="357"/>
      <c r="G23" s="240"/>
    </row>
    <row r="24" spans="1:7" s="174" customFormat="1" ht="13.5" thickBot="1" x14ac:dyDescent="0.25">
      <c r="A24" s="466" t="s">
        <v>453</v>
      </c>
      <c r="B24" s="467" t="s">
        <v>454</v>
      </c>
      <c r="C24" s="468" t="s">
        <v>455</v>
      </c>
      <c r="D24" s="467" t="s">
        <v>456</v>
      </c>
      <c r="E24" s="1321" t="s">
        <v>485</v>
      </c>
      <c r="F24" s="1322"/>
      <c r="G24" s="240"/>
    </row>
    <row r="25" spans="1:7" s="174" customFormat="1" x14ac:dyDescent="0.2">
      <c r="A25" s="477">
        <v>1</v>
      </c>
      <c r="B25" s="478">
        <v>17015</v>
      </c>
      <c r="C25" s="479" t="s">
        <v>537</v>
      </c>
      <c r="D25" s="528">
        <v>15157578.289999999</v>
      </c>
      <c r="E25" s="1323"/>
      <c r="F25" s="1324"/>
      <c r="G25" s="240"/>
    </row>
    <row r="26" spans="1:7" s="174" customFormat="1" x14ac:dyDescent="0.2">
      <c r="A26" s="477">
        <v>2</v>
      </c>
      <c r="B26" s="462">
        <v>17016</v>
      </c>
      <c r="C26" s="480" t="s">
        <v>538</v>
      </c>
      <c r="D26" s="528">
        <v>3909.15</v>
      </c>
      <c r="E26" s="1323"/>
      <c r="F26" s="1324"/>
      <c r="G26" s="240"/>
    </row>
    <row r="27" spans="1:7" s="174" customFormat="1" x14ac:dyDescent="0.2">
      <c r="A27" s="477">
        <v>3</v>
      </c>
      <c r="B27" s="462">
        <v>17051</v>
      </c>
      <c r="C27" s="480" t="s">
        <v>819</v>
      </c>
      <c r="D27" s="528">
        <v>166515.97</v>
      </c>
      <c r="E27" s="1323"/>
      <c r="F27" s="1324"/>
      <c r="G27" s="240"/>
    </row>
    <row r="28" spans="1:7" s="174" customFormat="1" x14ac:dyDescent="0.2">
      <c r="A28" s="477">
        <v>4</v>
      </c>
      <c r="B28" s="462">
        <v>17078</v>
      </c>
      <c r="C28" s="480" t="s">
        <v>1493</v>
      </c>
      <c r="D28" s="528">
        <v>523734.84</v>
      </c>
      <c r="E28" s="1323"/>
      <c r="F28" s="1324"/>
      <c r="G28" s="240"/>
    </row>
    <row r="29" spans="1:7" s="174" customFormat="1" x14ac:dyDescent="0.2">
      <c r="A29" s="477">
        <v>5</v>
      </c>
      <c r="B29" s="462">
        <v>17079</v>
      </c>
      <c r="C29" s="480" t="s">
        <v>1490</v>
      </c>
      <c r="D29" s="528">
        <v>1134758.82</v>
      </c>
      <c r="E29" s="1323"/>
      <c r="F29" s="1324"/>
      <c r="G29" s="240"/>
    </row>
    <row r="30" spans="1:7" s="174" customFormat="1" x14ac:dyDescent="0.2">
      <c r="A30" s="477">
        <v>6</v>
      </c>
      <c r="B30" s="462">
        <v>17084</v>
      </c>
      <c r="C30" s="480" t="s">
        <v>1494</v>
      </c>
      <c r="D30" s="528">
        <v>590867.93000000005</v>
      </c>
      <c r="E30" s="1323"/>
      <c r="F30" s="1324"/>
      <c r="G30" s="240"/>
    </row>
    <row r="31" spans="1:7" s="174" customFormat="1" x14ac:dyDescent="0.2">
      <c r="A31" s="477">
        <v>7</v>
      </c>
      <c r="B31" s="462">
        <v>17085</v>
      </c>
      <c r="C31" s="480" t="s">
        <v>1491</v>
      </c>
      <c r="D31" s="528">
        <v>10958220.25</v>
      </c>
      <c r="E31" s="1323"/>
      <c r="F31" s="1324"/>
      <c r="G31" s="240"/>
    </row>
    <row r="32" spans="1:7" s="174" customFormat="1" x14ac:dyDescent="0.2">
      <c r="A32" s="477">
        <v>8</v>
      </c>
      <c r="B32" s="462">
        <v>17086</v>
      </c>
      <c r="C32" s="480" t="s">
        <v>1495</v>
      </c>
      <c r="D32" s="528">
        <v>55778.720000000001</v>
      </c>
      <c r="E32" s="1323"/>
      <c r="F32" s="1324"/>
      <c r="G32" s="240"/>
    </row>
    <row r="33" spans="1:7" s="174" customFormat="1" x14ac:dyDescent="0.2">
      <c r="A33" s="475">
        <v>9</v>
      </c>
      <c r="B33" s="475">
        <v>17518</v>
      </c>
      <c r="C33" s="481" t="s">
        <v>1496</v>
      </c>
      <c r="D33" s="527">
        <v>4452997.96</v>
      </c>
      <c r="E33" s="1323"/>
      <c r="F33" s="1324"/>
      <c r="G33" s="240"/>
    </row>
    <row r="34" spans="1:7" s="174" customFormat="1" x14ac:dyDescent="0.2">
      <c r="A34" s="475">
        <v>10</v>
      </c>
      <c r="B34" s="475">
        <v>17519</v>
      </c>
      <c r="C34" s="481" t="s">
        <v>1492</v>
      </c>
      <c r="D34" s="527">
        <v>88750472.310000002</v>
      </c>
      <c r="E34" s="1323"/>
      <c r="F34" s="1324"/>
      <c r="G34" s="240"/>
    </row>
    <row r="35" spans="1:7" s="174" customFormat="1" x14ac:dyDescent="0.2">
      <c r="A35" s="475">
        <v>11</v>
      </c>
      <c r="B35" s="475">
        <v>17526</v>
      </c>
      <c r="C35" s="481" t="s">
        <v>1135</v>
      </c>
      <c r="D35" s="527">
        <v>628304.6</v>
      </c>
      <c r="E35" s="1323"/>
      <c r="F35" s="1324"/>
      <c r="G35" s="240"/>
    </row>
    <row r="36" spans="1:7" s="174" customFormat="1" x14ac:dyDescent="0.2">
      <c r="A36" s="475">
        <v>12</v>
      </c>
      <c r="B36" s="475">
        <v>17968</v>
      </c>
      <c r="C36" s="481" t="s">
        <v>504</v>
      </c>
      <c r="D36" s="527">
        <v>83680488.090000004</v>
      </c>
      <c r="E36" s="1323"/>
      <c r="F36" s="1324"/>
      <c r="G36" s="240"/>
    </row>
    <row r="37" spans="1:7" s="174" customFormat="1" ht="13.5" thickBot="1" x14ac:dyDescent="0.25">
      <c r="A37" s="993">
        <v>13</v>
      </c>
      <c r="B37" s="484">
        <v>17969</v>
      </c>
      <c r="C37" s="991" t="s">
        <v>505</v>
      </c>
      <c r="D37" s="527">
        <v>49514006.780000001</v>
      </c>
      <c r="E37" s="1323"/>
      <c r="F37" s="1324"/>
      <c r="G37" s="240"/>
    </row>
    <row r="38" spans="1:7" s="174" customFormat="1" ht="13.5" thickBot="1" x14ac:dyDescent="0.25">
      <c r="A38" s="464">
        <v>317</v>
      </c>
      <c r="B38" s="1319" t="s">
        <v>489</v>
      </c>
      <c r="C38" s="1320"/>
      <c r="D38" s="465">
        <f>SUM(D25:D37)</f>
        <v>255617633.71000001</v>
      </c>
      <c r="E38" s="1325"/>
      <c r="F38" s="1326"/>
      <c r="G38" s="240"/>
    </row>
    <row r="39" spans="1:7" s="174" customFormat="1" x14ac:dyDescent="0.2">
      <c r="A39" s="470"/>
      <c r="B39" s="471"/>
      <c r="C39" s="471"/>
      <c r="D39" s="472"/>
      <c r="E39" s="472"/>
      <c r="F39" s="472"/>
    </row>
    <row r="40" spans="1:7" s="174" customFormat="1" x14ac:dyDescent="0.2">
      <c r="A40" s="1312" t="s">
        <v>631</v>
      </c>
      <c r="B40" s="1312"/>
      <c r="C40" s="1312"/>
      <c r="D40" s="1312"/>
      <c r="E40" s="1312"/>
      <c r="F40" s="1312"/>
    </row>
    <row r="41" spans="1:7" s="174" customFormat="1" ht="13.5" thickBot="1" x14ac:dyDescent="0.25">
      <c r="A41" s="357"/>
      <c r="B41" s="357"/>
      <c r="C41" s="357"/>
      <c r="D41" s="357"/>
      <c r="E41" s="357"/>
      <c r="F41" s="357"/>
    </row>
    <row r="42" spans="1:7" s="174" customFormat="1" ht="13.5" thickBot="1" x14ac:dyDescent="0.25">
      <c r="A42" s="464" t="s">
        <v>453</v>
      </c>
      <c r="B42" s="473" t="s">
        <v>454</v>
      </c>
      <c r="C42" s="474" t="s">
        <v>455</v>
      </c>
      <c r="D42" s="473" t="s">
        <v>456</v>
      </c>
      <c r="E42" s="1313" t="s">
        <v>485</v>
      </c>
      <c r="F42" s="1314"/>
    </row>
    <row r="43" spans="1:7" s="174" customFormat="1" x14ac:dyDescent="0.2">
      <c r="A43" s="519">
        <v>1</v>
      </c>
      <c r="B43" s="462">
        <v>22007</v>
      </c>
      <c r="C43" s="480" t="s">
        <v>1497</v>
      </c>
      <c r="D43" s="528">
        <v>46148.79</v>
      </c>
      <c r="E43" s="1315"/>
      <c r="F43" s="1316"/>
    </row>
    <row r="44" spans="1:7" s="174" customFormat="1" ht="13.5" thickBot="1" x14ac:dyDescent="0.25">
      <c r="A44" s="475">
        <v>2</v>
      </c>
      <c r="B44" s="475">
        <v>22965</v>
      </c>
      <c r="C44" s="481" t="s">
        <v>1498</v>
      </c>
      <c r="D44" s="527">
        <v>130770834</v>
      </c>
      <c r="E44" s="1315"/>
      <c r="F44" s="1316"/>
    </row>
    <row r="45" spans="1:7" s="174" customFormat="1" ht="15.75" customHeight="1" thickBot="1" x14ac:dyDescent="0.25">
      <c r="A45" s="464">
        <v>322</v>
      </c>
      <c r="B45" s="1319" t="s">
        <v>632</v>
      </c>
      <c r="C45" s="1320"/>
      <c r="D45" s="465">
        <f>SUM(D43:D44)</f>
        <v>130816982.79000001</v>
      </c>
      <c r="E45" s="1317"/>
      <c r="F45" s="1318"/>
    </row>
    <row r="46" spans="1:7" s="174" customFormat="1" x14ac:dyDescent="0.2">
      <c r="A46" s="470"/>
      <c r="B46" s="471"/>
      <c r="C46" s="471"/>
      <c r="D46" s="472"/>
      <c r="E46" s="312"/>
      <c r="F46" s="312"/>
    </row>
    <row r="47" spans="1:7" s="174" customFormat="1" x14ac:dyDescent="0.2">
      <c r="A47" s="470"/>
      <c r="B47" s="471"/>
      <c r="C47" s="471"/>
      <c r="D47" s="472"/>
      <c r="E47" s="312"/>
      <c r="F47" s="312"/>
    </row>
    <row r="48" spans="1:7" s="174" customFormat="1" x14ac:dyDescent="0.2">
      <c r="A48" s="470"/>
      <c r="B48" s="471"/>
      <c r="C48" s="471"/>
      <c r="D48" s="472"/>
      <c r="E48" s="312"/>
      <c r="F48" s="312"/>
    </row>
    <row r="49" spans="1:10" s="174" customFormat="1" x14ac:dyDescent="0.2">
      <c r="A49" s="470"/>
      <c r="B49" s="471"/>
      <c r="C49" s="471"/>
      <c r="D49" s="472"/>
      <c r="E49" s="312"/>
      <c r="F49" s="312"/>
    </row>
    <row r="50" spans="1:10" s="174" customFormat="1" x14ac:dyDescent="0.2">
      <c r="A50" s="470"/>
      <c r="B50" s="471"/>
      <c r="C50" s="471"/>
      <c r="D50" s="472"/>
      <c r="E50" s="312"/>
      <c r="F50" s="312"/>
    </row>
    <row r="51" spans="1:10" s="174" customFormat="1" x14ac:dyDescent="0.2">
      <c r="A51" s="470"/>
      <c r="B51" s="471"/>
      <c r="C51" s="471"/>
      <c r="D51" s="472"/>
      <c r="E51" s="312"/>
      <c r="F51" s="312"/>
    </row>
    <row r="52" spans="1:10" s="174" customFormat="1" x14ac:dyDescent="0.2">
      <c r="A52" s="470"/>
      <c r="B52" s="471"/>
      <c r="C52" s="471"/>
      <c r="D52" s="472"/>
      <c r="E52" s="312"/>
      <c r="F52" s="312"/>
    </row>
    <row r="53" spans="1:10" s="174" customFormat="1" x14ac:dyDescent="0.2">
      <c r="A53" s="470"/>
      <c r="B53" s="471"/>
      <c r="C53" s="471"/>
      <c r="D53" s="472"/>
      <c r="E53" s="312"/>
      <c r="F53" s="312"/>
    </row>
    <row r="54" spans="1:10" s="174" customFormat="1" x14ac:dyDescent="0.2">
      <c r="A54" s="470"/>
      <c r="B54" s="471"/>
      <c r="C54" s="471"/>
      <c r="D54" s="472"/>
      <c r="E54" s="312"/>
      <c r="F54" s="312"/>
    </row>
    <row r="55" spans="1:10" s="174" customFormat="1" ht="14.45" customHeight="1" x14ac:dyDescent="0.2">
      <c r="A55" s="470"/>
      <c r="B55" s="471"/>
      <c r="C55" s="471"/>
      <c r="D55" s="472"/>
      <c r="E55" s="472"/>
      <c r="F55" s="472"/>
    </row>
    <row r="56" spans="1:10" x14ac:dyDescent="0.2">
      <c r="E56" s="1330" t="s">
        <v>793</v>
      </c>
      <c r="F56" s="1330"/>
    </row>
    <row r="57" spans="1:10" ht="66" customHeight="1" x14ac:dyDescent="0.2">
      <c r="A57" s="1328" t="s">
        <v>1230</v>
      </c>
      <c r="B57" s="1328"/>
      <c r="C57" s="1328"/>
      <c r="D57" s="1328"/>
      <c r="E57" s="1328"/>
      <c r="F57" s="1328"/>
    </row>
    <row r="58" spans="1:10" s="174" customFormat="1" ht="14.45" customHeight="1" x14ac:dyDescent="0.2">
      <c r="A58" s="470"/>
      <c r="B58" s="471"/>
      <c r="C58" s="471"/>
      <c r="D58" s="472"/>
      <c r="E58" s="472"/>
      <c r="F58" s="472"/>
    </row>
    <row r="59" spans="1:10" s="174" customFormat="1" ht="14.45" customHeight="1" x14ac:dyDescent="0.2">
      <c r="A59" s="1312" t="s">
        <v>464</v>
      </c>
      <c r="B59" s="1312"/>
      <c r="C59" s="1312"/>
      <c r="D59" s="1312"/>
      <c r="E59" s="1312"/>
      <c r="F59" s="1312"/>
    </row>
    <row r="60" spans="1:10" s="174" customFormat="1" ht="13.5" thickBot="1" x14ac:dyDescent="0.25">
      <c r="A60" s="482"/>
      <c r="B60" s="482"/>
      <c r="C60" s="482"/>
      <c r="D60" s="482"/>
      <c r="E60" s="482"/>
      <c r="F60" s="482"/>
      <c r="G60" s="240"/>
      <c r="H60" s="240"/>
      <c r="I60" s="240"/>
      <c r="J60" s="240"/>
    </row>
    <row r="61" spans="1:10" s="174" customFormat="1" ht="13.5" thickBot="1" x14ac:dyDescent="0.25">
      <c r="A61" s="464" t="s">
        <v>453</v>
      </c>
      <c r="B61" s="473" t="s">
        <v>454</v>
      </c>
      <c r="C61" s="474" t="s">
        <v>455</v>
      </c>
      <c r="D61" s="473" t="s">
        <v>456</v>
      </c>
      <c r="E61" s="1321" t="s">
        <v>485</v>
      </c>
      <c r="F61" s="1322"/>
      <c r="G61" s="240"/>
      <c r="H61" s="240"/>
      <c r="I61" s="240"/>
      <c r="J61" s="240"/>
    </row>
    <row r="62" spans="1:10" s="174" customFormat="1" x14ac:dyDescent="0.2">
      <c r="A62" s="529">
        <v>1</v>
      </c>
      <c r="B62" s="530">
        <v>33063</v>
      </c>
      <c r="C62" s="531" t="s">
        <v>490</v>
      </c>
      <c r="D62" s="532">
        <v>72320.5</v>
      </c>
      <c r="E62" s="1323"/>
      <c r="F62" s="1324"/>
      <c r="G62" s="240"/>
      <c r="H62" s="240"/>
      <c r="I62" s="240"/>
      <c r="J62" s="240"/>
    </row>
    <row r="63" spans="1:10" s="174" customFormat="1" ht="13.5" customHeight="1" x14ac:dyDescent="0.2">
      <c r="A63" s="529">
        <v>2</v>
      </c>
      <c r="B63" s="530">
        <v>33063</v>
      </c>
      <c r="C63" s="531" t="s">
        <v>491</v>
      </c>
      <c r="D63" s="532">
        <v>614724.27</v>
      </c>
      <c r="E63" s="1323"/>
      <c r="F63" s="1324"/>
      <c r="G63" s="240"/>
      <c r="H63" s="240"/>
      <c r="I63" s="240"/>
      <c r="J63" s="240"/>
    </row>
    <row r="64" spans="1:10" s="174" customFormat="1" ht="13.5" customHeight="1" x14ac:dyDescent="0.2">
      <c r="A64" s="529">
        <v>3</v>
      </c>
      <c r="B64" s="530">
        <v>33088</v>
      </c>
      <c r="C64" s="531" t="s">
        <v>1499</v>
      </c>
      <c r="D64" s="532">
        <v>28505017.379999999</v>
      </c>
      <c r="E64" s="1323"/>
      <c r="F64" s="1324"/>
      <c r="G64" s="240"/>
      <c r="H64" s="240"/>
      <c r="I64" s="240"/>
      <c r="J64" s="240"/>
    </row>
    <row r="65" spans="1:10" s="174" customFormat="1" ht="13.5" customHeight="1" x14ac:dyDescent="0.2">
      <c r="A65" s="529">
        <v>4</v>
      </c>
      <c r="B65" s="530">
        <v>33091</v>
      </c>
      <c r="C65" s="531" t="s">
        <v>820</v>
      </c>
      <c r="D65" s="532">
        <v>3571050</v>
      </c>
      <c r="E65" s="1323"/>
      <c r="F65" s="1324"/>
      <c r="G65" s="240"/>
      <c r="H65" s="240"/>
      <c r="I65" s="240"/>
      <c r="J65" s="240"/>
    </row>
    <row r="66" spans="1:10" s="174" customFormat="1" ht="13.5" customHeight="1" x14ac:dyDescent="0.2">
      <c r="A66" s="529">
        <v>5</v>
      </c>
      <c r="B66" s="530">
        <v>33091</v>
      </c>
      <c r="C66" s="531" t="s">
        <v>821</v>
      </c>
      <c r="D66" s="532">
        <v>11643950</v>
      </c>
      <c r="E66" s="1323"/>
      <c r="F66" s="1324"/>
      <c r="G66" s="240"/>
      <c r="H66" s="240"/>
      <c r="I66" s="240"/>
      <c r="J66" s="240"/>
    </row>
    <row r="67" spans="1:10" s="174" customFormat="1" ht="13.5" customHeight="1" x14ac:dyDescent="0.2">
      <c r="A67" s="529">
        <v>6</v>
      </c>
      <c r="B67" s="530">
        <v>33093</v>
      </c>
      <c r="C67" s="531" t="s">
        <v>1500</v>
      </c>
      <c r="D67" s="532">
        <v>8309476</v>
      </c>
      <c r="E67" s="1323"/>
      <c r="F67" s="1324"/>
      <c r="G67" s="240"/>
      <c r="H67" s="240"/>
      <c r="I67" s="240"/>
      <c r="J67" s="240"/>
    </row>
    <row r="68" spans="1:10" s="174" customFormat="1" x14ac:dyDescent="0.2">
      <c r="A68" s="475">
        <v>7</v>
      </c>
      <c r="B68" s="475">
        <v>33982</v>
      </c>
      <c r="C68" s="481" t="s">
        <v>1501</v>
      </c>
      <c r="D68" s="527">
        <v>3877.63</v>
      </c>
      <c r="E68" s="1323"/>
      <c r="F68" s="1324"/>
      <c r="G68" s="240"/>
      <c r="H68" s="240"/>
      <c r="I68" s="240"/>
      <c r="J68" s="240"/>
    </row>
    <row r="69" spans="1:10" s="174" customFormat="1" ht="13.5" thickBot="1" x14ac:dyDescent="0.25">
      <c r="A69" s="475">
        <v>8</v>
      </c>
      <c r="B69" s="475">
        <v>33982</v>
      </c>
      <c r="C69" s="481" t="s">
        <v>1502</v>
      </c>
      <c r="D69" s="527">
        <v>32959.879999999997</v>
      </c>
      <c r="E69" s="1323"/>
      <c r="F69" s="1324"/>
      <c r="G69" s="240"/>
      <c r="H69" s="240"/>
      <c r="I69" s="240"/>
      <c r="J69" s="240"/>
    </row>
    <row r="70" spans="1:10" s="174" customFormat="1" ht="13.5" thickBot="1" x14ac:dyDescent="0.25">
      <c r="A70" s="464">
        <v>333</v>
      </c>
      <c r="B70" s="1319" t="s">
        <v>467</v>
      </c>
      <c r="C70" s="1320"/>
      <c r="D70" s="465">
        <f>SUM(D62:D69)</f>
        <v>52753375.660000004</v>
      </c>
      <c r="E70" s="1325"/>
      <c r="F70" s="1326"/>
    </row>
    <row r="71" spans="1:10" s="174" customFormat="1" x14ac:dyDescent="0.2">
      <c r="A71" s="470"/>
      <c r="B71" s="471"/>
      <c r="C71" s="471"/>
      <c r="D71" s="472"/>
      <c r="E71" s="312"/>
      <c r="F71" s="312"/>
    </row>
    <row r="72" spans="1:10" s="174" customFormat="1" x14ac:dyDescent="0.2">
      <c r="A72" s="1305" t="s">
        <v>469</v>
      </c>
      <c r="B72" s="1305"/>
      <c r="C72" s="1305"/>
      <c r="D72" s="1305"/>
      <c r="E72" s="1305"/>
      <c r="F72" s="1305"/>
    </row>
    <row r="73" spans="1:10" s="174" customFormat="1" ht="13.5" thickBot="1" x14ac:dyDescent="0.25">
      <c r="A73" s="449"/>
      <c r="B73" s="70"/>
      <c r="C73" s="70"/>
      <c r="D73" s="70"/>
      <c r="E73" s="70"/>
      <c r="F73" s="70"/>
    </row>
    <row r="74" spans="1:10" s="174" customFormat="1" ht="13.5" customHeight="1" thickBot="1" x14ac:dyDescent="0.25">
      <c r="A74" s="459" t="s">
        <v>747</v>
      </c>
      <c r="B74" s="420" t="s">
        <v>748</v>
      </c>
      <c r="C74" s="1" t="s">
        <v>455</v>
      </c>
      <c r="D74" s="473" t="s">
        <v>456</v>
      </c>
      <c r="E74" s="1313" t="s">
        <v>485</v>
      </c>
      <c r="F74" s="1314"/>
    </row>
    <row r="75" spans="1:10" s="174" customFormat="1" ht="13.5" thickBot="1" x14ac:dyDescent="0.25">
      <c r="A75" s="455">
        <v>1</v>
      </c>
      <c r="B75" s="7">
        <v>34033</v>
      </c>
      <c r="C75" s="97" t="s">
        <v>1503</v>
      </c>
      <c r="D75" s="532">
        <v>960000</v>
      </c>
      <c r="E75" s="1315"/>
      <c r="F75" s="1316"/>
    </row>
    <row r="76" spans="1:10" s="174" customFormat="1" ht="14.25" customHeight="1" thickBot="1" x14ac:dyDescent="0.25">
      <c r="A76" s="451">
        <v>334</v>
      </c>
      <c r="B76" s="1306" t="s">
        <v>471</v>
      </c>
      <c r="C76" s="1307"/>
      <c r="D76" s="465">
        <f>SUM(D75:D75)</f>
        <v>960000</v>
      </c>
      <c r="E76" s="1317"/>
      <c r="F76" s="1318"/>
    </row>
    <row r="77" spans="1:10" s="174" customFormat="1" x14ac:dyDescent="0.2">
      <c r="A77" s="470"/>
      <c r="B77" s="471"/>
      <c r="C77" s="471"/>
      <c r="D77" s="472"/>
      <c r="E77" s="312"/>
      <c r="F77" s="312"/>
    </row>
    <row r="78" spans="1:10" s="174" customFormat="1" x14ac:dyDescent="0.2">
      <c r="A78" s="1312" t="s">
        <v>825</v>
      </c>
      <c r="B78" s="1312"/>
      <c r="C78" s="1312"/>
      <c r="D78" s="1312"/>
      <c r="E78" s="1312"/>
      <c r="F78" s="1312"/>
    </row>
    <row r="79" spans="1:10" s="174" customFormat="1" ht="13.5" thickBot="1" x14ac:dyDescent="0.25">
      <c r="A79" s="357"/>
      <c r="B79" s="357"/>
      <c r="C79" s="357"/>
      <c r="D79" s="357"/>
      <c r="E79" s="357"/>
      <c r="F79" s="357"/>
    </row>
    <row r="80" spans="1:10" s="174" customFormat="1" ht="13.5" thickBot="1" x14ac:dyDescent="0.25">
      <c r="A80" s="464" t="s">
        <v>453</v>
      </c>
      <c r="B80" s="473" t="s">
        <v>454</v>
      </c>
      <c r="C80" s="474" t="s">
        <v>455</v>
      </c>
      <c r="D80" s="473" t="s">
        <v>456</v>
      </c>
      <c r="E80" s="1313" t="s">
        <v>485</v>
      </c>
      <c r="F80" s="1314"/>
    </row>
    <row r="81" spans="1:6" s="174" customFormat="1" ht="13.5" thickBot="1" x14ac:dyDescent="0.25">
      <c r="A81" s="477">
        <v>1</v>
      </c>
      <c r="B81" s="462">
        <v>90505</v>
      </c>
      <c r="C81" s="480" t="s">
        <v>1504</v>
      </c>
      <c r="D81" s="532">
        <v>2527366.67</v>
      </c>
      <c r="E81" s="1315"/>
      <c r="F81" s="1316"/>
    </row>
    <row r="82" spans="1:6" s="174" customFormat="1" ht="13.5" thickBot="1" x14ac:dyDescent="0.25">
      <c r="A82" s="464" t="s">
        <v>826</v>
      </c>
      <c r="B82" s="1319" t="s">
        <v>827</v>
      </c>
      <c r="C82" s="1320"/>
      <c r="D82" s="486">
        <f>D81</f>
        <v>2527366.67</v>
      </c>
      <c r="E82" s="1317"/>
      <c r="F82" s="1318"/>
    </row>
    <row r="83" spans="1:6" s="174" customFormat="1" x14ac:dyDescent="0.2">
      <c r="A83" s="470"/>
      <c r="B83" s="471"/>
      <c r="C83" s="471"/>
      <c r="D83" s="487"/>
      <c r="E83" s="315"/>
      <c r="F83" s="315"/>
    </row>
    <row r="84" spans="1:6" s="174" customFormat="1" x14ac:dyDescent="0.2">
      <c r="A84" s="1312" t="s">
        <v>244</v>
      </c>
      <c r="B84" s="1312"/>
      <c r="C84" s="1312"/>
      <c r="D84" s="1312"/>
      <c r="E84" s="1312"/>
      <c r="F84" s="1312"/>
    </row>
    <row r="85" spans="1:6" s="174" customFormat="1" ht="13.5" thickBot="1" x14ac:dyDescent="0.25">
      <c r="A85" s="357"/>
      <c r="B85" s="357"/>
      <c r="C85" s="357"/>
      <c r="D85" s="357"/>
      <c r="E85" s="357"/>
      <c r="F85" s="357"/>
    </row>
    <row r="86" spans="1:6" s="174" customFormat="1" ht="13.5" thickBot="1" x14ac:dyDescent="0.25">
      <c r="A86" s="464" t="s">
        <v>453</v>
      </c>
      <c r="B86" s="473" t="s">
        <v>454</v>
      </c>
      <c r="C86" s="474" t="s">
        <v>455</v>
      </c>
      <c r="D86" s="473" t="s">
        <v>456</v>
      </c>
      <c r="E86" s="1313" t="s">
        <v>485</v>
      </c>
      <c r="F86" s="1314"/>
    </row>
    <row r="87" spans="1:6" s="174" customFormat="1" x14ac:dyDescent="0.2">
      <c r="A87" s="477">
        <v>1</v>
      </c>
      <c r="B87" s="462">
        <v>91252</v>
      </c>
      <c r="C87" s="480" t="s">
        <v>823</v>
      </c>
      <c r="D87" s="241">
        <v>79999878.489999995</v>
      </c>
      <c r="E87" s="1315"/>
      <c r="F87" s="1316"/>
    </row>
    <row r="88" spans="1:6" s="174" customFormat="1" ht="13.5" thickBot="1" x14ac:dyDescent="0.25">
      <c r="A88" s="483" t="s">
        <v>822</v>
      </c>
      <c r="B88" s="484">
        <v>91628</v>
      </c>
      <c r="C88" s="485" t="s">
        <v>540</v>
      </c>
      <c r="D88" s="533">
        <v>92966939.989999995</v>
      </c>
      <c r="E88" s="1315"/>
      <c r="F88" s="1316"/>
    </row>
    <row r="89" spans="1:6" s="174" customFormat="1" ht="13.5" thickBot="1" x14ac:dyDescent="0.25">
      <c r="A89" s="464" t="s">
        <v>243</v>
      </c>
      <c r="B89" s="1319" t="s">
        <v>539</v>
      </c>
      <c r="C89" s="1320"/>
      <c r="D89" s="486">
        <f>SUM(D87:D88)</f>
        <v>172966818.47999999</v>
      </c>
      <c r="E89" s="1317"/>
      <c r="F89" s="1318"/>
    </row>
    <row r="90" spans="1:6" s="174" customFormat="1" x14ac:dyDescent="0.2">
      <c r="A90" s="470"/>
      <c r="B90" s="471"/>
      <c r="C90" s="471"/>
      <c r="D90" s="487"/>
      <c r="E90" s="315"/>
      <c r="F90" s="315"/>
    </row>
    <row r="91" spans="1:6" s="174" customFormat="1" x14ac:dyDescent="0.2">
      <c r="A91" s="1312" t="s">
        <v>506</v>
      </c>
      <c r="B91" s="1312"/>
      <c r="C91" s="1312"/>
      <c r="D91" s="1312"/>
      <c r="E91" s="1312"/>
      <c r="F91" s="1312"/>
    </row>
    <row r="92" spans="1:6" s="174" customFormat="1" ht="13.5" thickBot="1" x14ac:dyDescent="0.25">
      <c r="A92" s="357"/>
      <c r="B92" s="357"/>
      <c r="C92" s="357"/>
      <c r="D92" s="357"/>
      <c r="E92" s="357"/>
      <c r="F92" s="357"/>
    </row>
    <row r="93" spans="1:6" s="174" customFormat="1" ht="13.5" thickBot="1" x14ac:dyDescent="0.25">
      <c r="A93" s="464" t="s">
        <v>453</v>
      </c>
      <c r="B93" s="473" t="s">
        <v>454</v>
      </c>
      <c r="C93" s="474" t="s">
        <v>455</v>
      </c>
      <c r="D93" s="473" t="s">
        <v>456</v>
      </c>
      <c r="E93" s="1313" t="s">
        <v>485</v>
      </c>
      <c r="F93" s="1314"/>
    </row>
    <row r="94" spans="1:6" s="174" customFormat="1" ht="13.5" thickBot="1" x14ac:dyDescent="0.25">
      <c r="A94" s="477">
        <v>1</v>
      </c>
      <c r="B94" s="462">
        <v>95113</v>
      </c>
      <c r="C94" s="480" t="s">
        <v>541</v>
      </c>
      <c r="D94" s="241">
        <v>2026547.42</v>
      </c>
      <c r="E94" s="1315"/>
      <c r="F94" s="1316"/>
    </row>
    <row r="95" spans="1:6" s="174" customFormat="1" ht="13.5" thickBot="1" x14ac:dyDescent="0.25">
      <c r="A95" s="464" t="s">
        <v>496</v>
      </c>
      <c r="B95" s="1319" t="s">
        <v>507</v>
      </c>
      <c r="C95" s="1320"/>
      <c r="D95" s="486">
        <f>SUM(D94:D94)</f>
        <v>2026547.42</v>
      </c>
      <c r="E95" s="1317"/>
      <c r="F95" s="1318"/>
    </row>
    <row r="96" spans="1:6" s="174" customFormat="1" x14ac:dyDescent="0.2">
      <c r="A96" s="240"/>
      <c r="B96" s="240"/>
      <c r="C96" s="240"/>
      <c r="D96" s="240"/>
      <c r="E96" s="240"/>
      <c r="F96" s="240"/>
    </row>
    <row r="97" spans="1:7" s="174" customFormat="1" x14ac:dyDescent="0.2">
      <c r="A97" s="1305" t="s">
        <v>473</v>
      </c>
      <c r="B97" s="1305"/>
      <c r="C97" s="1305"/>
      <c r="D97" s="1305"/>
      <c r="E97" s="1305"/>
      <c r="F97" s="1305"/>
    </row>
    <row r="98" spans="1:7" s="174" customFormat="1" ht="13.5" thickBot="1" x14ac:dyDescent="0.25">
      <c r="A98" s="449"/>
      <c r="B98" s="70"/>
      <c r="C98" s="70"/>
      <c r="D98" s="70"/>
      <c r="E98" s="70"/>
      <c r="F98" s="70"/>
    </row>
    <row r="99" spans="1:7" s="174" customFormat="1" ht="13.5" customHeight="1" thickBot="1" x14ac:dyDescent="0.25">
      <c r="A99" s="459" t="s">
        <v>747</v>
      </c>
      <c r="B99" s="420" t="s">
        <v>748</v>
      </c>
      <c r="C99" s="1" t="s">
        <v>455</v>
      </c>
      <c r="D99" s="521" t="s">
        <v>456</v>
      </c>
      <c r="E99" s="1313" t="s">
        <v>485</v>
      </c>
      <c r="F99" s="1314"/>
    </row>
    <row r="100" spans="1:7" s="174" customFormat="1" ht="13.5" thickBot="1" x14ac:dyDescent="0.25">
      <c r="A100" s="455">
        <v>1</v>
      </c>
      <c r="B100" s="13">
        <v>98045</v>
      </c>
      <c r="C100" s="437" t="s">
        <v>768</v>
      </c>
      <c r="D100" s="522">
        <v>127688400</v>
      </c>
      <c r="E100" s="1315"/>
      <c r="F100" s="1316"/>
    </row>
    <row r="101" spans="1:7" s="174" customFormat="1" ht="13.5" thickBot="1" x14ac:dyDescent="0.25">
      <c r="A101" s="451">
        <v>398</v>
      </c>
      <c r="B101" s="1306" t="s">
        <v>474</v>
      </c>
      <c r="C101" s="1307"/>
      <c r="D101" s="523">
        <f>SUM(D100:D100)</f>
        <v>127688400</v>
      </c>
      <c r="E101" s="1317"/>
      <c r="F101" s="1318"/>
    </row>
    <row r="102" spans="1:7" s="174" customFormat="1" x14ac:dyDescent="0.2">
      <c r="A102" s="240"/>
      <c r="B102" s="240"/>
      <c r="C102" s="240"/>
      <c r="D102" s="240"/>
      <c r="E102" s="240"/>
      <c r="F102" s="240"/>
    </row>
    <row r="103" spans="1:7" s="174" customFormat="1" x14ac:dyDescent="0.2">
      <c r="A103" s="1312" t="s">
        <v>508</v>
      </c>
      <c r="B103" s="1312"/>
      <c r="C103" s="1312"/>
      <c r="D103" s="1312"/>
      <c r="E103" s="1312"/>
      <c r="F103" s="1312"/>
    </row>
    <row r="104" spans="1:7" s="174" customFormat="1" ht="13.5" thickBot="1" x14ac:dyDescent="0.25">
      <c r="A104" s="357"/>
      <c r="B104" s="357"/>
      <c r="C104" s="357"/>
      <c r="D104" s="357"/>
      <c r="E104" s="357"/>
      <c r="F104" s="357"/>
    </row>
    <row r="105" spans="1:7" s="174" customFormat="1" ht="13.5" thickBot="1" x14ac:dyDescent="0.25">
      <c r="A105" s="464" t="s">
        <v>453</v>
      </c>
      <c r="B105" s="473" t="s">
        <v>454</v>
      </c>
      <c r="C105" s="474" t="s">
        <v>455</v>
      </c>
      <c r="D105" s="473" t="s">
        <v>456</v>
      </c>
      <c r="E105" s="1313" t="s">
        <v>485</v>
      </c>
      <c r="F105" s="1314"/>
    </row>
    <row r="106" spans="1:7" s="174" customFormat="1" ht="13.5" thickBot="1" x14ac:dyDescent="0.25">
      <c r="A106" s="477">
        <v>1</v>
      </c>
      <c r="B106" s="462"/>
      <c r="C106" s="480" t="s">
        <v>769</v>
      </c>
      <c r="D106" s="526">
        <v>1577105.67</v>
      </c>
      <c r="E106" s="1315"/>
      <c r="F106" s="1316"/>
    </row>
    <row r="107" spans="1:7" s="174" customFormat="1" ht="13.5" thickBot="1" x14ac:dyDescent="0.25">
      <c r="A107" s="464"/>
      <c r="B107" s="1319" t="s">
        <v>509</v>
      </c>
      <c r="C107" s="1320"/>
      <c r="D107" s="465">
        <f>SUM(D106:D106)</f>
        <v>1577105.67</v>
      </c>
      <c r="E107" s="1317"/>
      <c r="F107" s="1318"/>
      <c r="G107" s="240"/>
    </row>
    <row r="108" spans="1:7" s="174" customFormat="1" x14ac:dyDescent="0.2">
      <c r="A108" s="470"/>
      <c r="B108" s="471"/>
      <c r="C108" s="471"/>
      <c r="D108" s="472"/>
      <c r="E108" s="315"/>
      <c r="F108" s="315"/>
      <c r="G108" s="240"/>
    </row>
    <row r="109" spans="1:7" s="174" customFormat="1" x14ac:dyDescent="0.2">
      <c r="A109" s="470"/>
      <c r="B109" s="471"/>
      <c r="C109" s="471"/>
      <c r="D109" s="472"/>
      <c r="E109" s="315"/>
      <c r="F109" s="315"/>
      <c r="G109" s="240"/>
    </row>
    <row r="110" spans="1:7" s="174" customFormat="1" ht="12.75" customHeight="1" x14ac:dyDescent="0.2">
      <c r="E110" s="1327" t="s">
        <v>794</v>
      </c>
      <c r="F110" s="1327"/>
    </row>
    <row r="111" spans="1:7" s="174" customFormat="1" ht="66" customHeight="1" x14ac:dyDescent="0.2">
      <c r="A111" s="1328" t="s">
        <v>1231</v>
      </c>
      <c r="B111" s="1328"/>
      <c r="C111" s="1328"/>
      <c r="D111" s="1328"/>
      <c r="E111" s="1328"/>
      <c r="F111" s="1328"/>
    </row>
    <row r="112" spans="1:7" s="174" customFormat="1" x14ac:dyDescent="0.2">
      <c r="A112" s="240"/>
      <c r="B112" s="240"/>
      <c r="C112" s="240"/>
      <c r="D112" s="240"/>
      <c r="E112" s="240"/>
      <c r="F112" s="240"/>
      <c r="G112" s="240"/>
    </row>
    <row r="113" spans="1:6" s="174" customFormat="1" ht="15.75" x14ac:dyDescent="0.2">
      <c r="A113" s="1329" t="s">
        <v>1232</v>
      </c>
      <c r="B113" s="1329"/>
      <c r="C113" s="1329"/>
      <c r="D113" s="1329"/>
      <c r="E113" s="1329"/>
      <c r="F113" s="1329"/>
    </row>
    <row r="114" spans="1:6" s="174" customFormat="1" ht="15.75" x14ac:dyDescent="0.2">
      <c r="A114" s="356"/>
      <c r="B114" s="356"/>
      <c r="C114" s="356"/>
      <c r="D114" s="356"/>
      <c r="E114" s="356"/>
      <c r="F114" s="356"/>
    </row>
    <row r="115" spans="1:6" s="174" customFormat="1" x14ac:dyDescent="0.2">
      <c r="A115" s="1312" t="s">
        <v>475</v>
      </c>
      <c r="B115" s="1312"/>
      <c r="C115" s="1312"/>
      <c r="D115" s="1312"/>
      <c r="E115" s="1312"/>
      <c r="F115" s="1312"/>
    </row>
    <row r="116" spans="1:6" s="174" customFormat="1" ht="12.75" customHeight="1" thickBot="1" x14ac:dyDescent="0.25">
      <c r="A116" s="356"/>
      <c r="B116" s="356"/>
      <c r="C116" s="356"/>
      <c r="D116" s="356"/>
      <c r="E116" s="356"/>
      <c r="F116" s="356"/>
    </row>
    <row r="117" spans="1:6" s="174" customFormat="1" ht="13.5" thickBot="1" x14ac:dyDescent="0.25">
      <c r="A117" s="464" t="s">
        <v>476</v>
      </c>
      <c r="B117" s="473" t="s">
        <v>477</v>
      </c>
      <c r="C117" s="474" t="s">
        <v>492</v>
      </c>
      <c r="D117" s="473" t="s">
        <v>456</v>
      </c>
      <c r="E117" s="1321" t="s">
        <v>485</v>
      </c>
      <c r="F117" s="1322"/>
    </row>
    <row r="118" spans="1:6" s="174" customFormat="1" x14ac:dyDescent="0.2">
      <c r="A118" s="463">
        <v>313</v>
      </c>
      <c r="B118" s="488" t="s">
        <v>132</v>
      </c>
      <c r="C118" s="480" t="s">
        <v>100</v>
      </c>
      <c r="D118" s="241">
        <f>D11</f>
        <v>76064046.729999989</v>
      </c>
      <c r="E118" s="1323"/>
      <c r="F118" s="1324"/>
    </row>
    <row r="119" spans="1:6" s="174" customFormat="1" x14ac:dyDescent="0.2">
      <c r="A119" s="463">
        <v>315</v>
      </c>
      <c r="B119" s="488" t="s">
        <v>135</v>
      </c>
      <c r="C119" s="480" t="s">
        <v>166</v>
      </c>
      <c r="D119" s="241">
        <f>D16+D17+D18</f>
        <v>1723959</v>
      </c>
      <c r="E119" s="1323"/>
      <c r="F119" s="1324"/>
    </row>
    <row r="120" spans="1:6" s="174" customFormat="1" x14ac:dyDescent="0.2">
      <c r="A120" s="463">
        <v>317</v>
      </c>
      <c r="B120" s="488" t="s">
        <v>134</v>
      </c>
      <c r="C120" s="480" t="s">
        <v>493</v>
      </c>
      <c r="D120" s="241">
        <f>D25+D26+D27+D28+D29+D30+D31+D32</f>
        <v>28591363.969999999</v>
      </c>
      <c r="E120" s="1323"/>
      <c r="F120" s="1324"/>
    </row>
    <row r="121" spans="1:6" s="174" customFormat="1" x14ac:dyDescent="0.2">
      <c r="A121" s="463">
        <v>322</v>
      </c>
      <c r="B121" s="488" t="s">
        <v>628</v>
      </c>
      <c r="C121" s="480" t="s">
        <v>632</v>
      </c>
      <c r="D121" s="241">
        <f>D43</f>
        <v>46148.79</v>
      </c>
      <c r="E121" s="1323"/>
      <c r="F121" s="1324"/>
    </row>
    <row r="122" spans="1:6" s="174" customFormat="1" x14ac:dyDescent="0.2">
      <c r="A122" s="463">
        <v>333</v>
      </c>
      <c r="B122" s="488" t="s">
        <v>131</v>
      </c>
      <c r="C122" s="480" t="s">
        <v>481</v>
      </c>
      <c r="D122" s="241">
        <f>D62+D63+D64+D65+D66+D67</f>
        <v>52716538.149999999</v>
      </c>
      <c r="E122" s="1323"/>
      <c r="F122" s="1324"/>
    </row>
    <row r="123" spans="1:6" s="174" customFormat="1" x14ac:dyDescent="0.2">
      <c r="A123" s="463">
        <v>334</v>
      </c>
      <c r="B123" s="489" t="s">
        <v>136</v>
      </c>
      <c r="C123" s="480" t="s">
        <v>130</v>
      </c>
      <c r="D123" s="241">
        <f>D76</f>
        <v>960000</v>
      </c>
      <c r="E123" s="1323"/>
      <c r="F123" s="1324"/>
    </row>
    <row r="124" spans="1:6" s="174" customFormat="1" x14ac:dyDescent="0.2">
      <c r="A124" s="463"/>
      <c r="B124" s="489" t="s">
        <v>826</v>
      </c>
      <c r="C124" s="480" t="s">
        <v>825</v>
      </c>
      <c r="D124" s="241">
        <f>D82</f>
        <v>2527366.67</v>
      </c>
      <c r="E124" s="1323"/>
      <c r="F124" s="1324"/>
    </row>
    <row r="125" spans="1:6" s="174" customFormat="1" x14ac:dyDescent="0.2">
      <c r="A125" s="463"/>
      <c r="B125" s="489" t="s">
        <v>243</v>
      </c>
      <c r="C125" s="480" t="s">
        <v>244</v>
      </c>
      <c r="D125" s="241">
        <f>D87</f>
        <v>79999878.489999995</v>
      </c>
      <c r="E125" s="1323"/>
      <c r="F125" s="1324"/>
    </row>
    <row r="126" spans="1:6" s="174" customFormat="1" x14ac:dyDescent="0.2">
      <c r="A126" s="463" t="s">
        <v>38</v>
      </c>
      <c r="B126" s="489" t="s">
        <v>496</v>
      </c>
      <c r="C126" s="480" t="s">
        <v>506</v>
      </c>
      <c r="D126" s="241">
        <f>D95</f>
        <v>2026547.42</v>
      </c>
      <c r="E126" s="1323"/>
      <c r="F126" s="1324"/>
    </row>
    <row r="127" spans="1:6" s="174" customFormat="1" x14ac:dyDescent="0.2">
      <c r="A127" s="463" t="s">
        <v>38</v>
      </c>
      <c r="B127" s="489" t="s">
        <v>99</v>
      </c>
      <c r="C127" s="480" t="s">
        <v>770</v>
      </c>
      <c r="D127" s="241">
        <f>D100</f>
        <v>127688400</v>
      </c>
      <c r="E127" s="1323"/>
      <c r="F127" s="1324"/>
    </row>
    <row r="128" spans="1:6" s="174" customFormat="1" ht="13.5" thickBot="1" x14ac:dyDescent="0.25">
      <c r="A128" s="313" t="s">
        <v>38</v>
      </c>
      <c r="B128" s="490"/>
      <c r="C128" s="491" t="s">
        <v>510</v>
      </c>
      <c r="D128" s="242">
        <f>D107</f>
        <v>1577105.67</v>
      </c>
      <c r="E128" s="1323"/>
      <c r="F128" s="1324"/>
    </row>
    <row r="129" spans="1:6" s="174" customFormat="1" ht="13.5" thickBot="1" x14ac:dyDescent="0.25">
      <c r="A129" s="464" t="s">
        <v>38</v>
      </c>
      <c r="B129" s="474" t="s">
        <v>185</v>
      </c>
      <c r="C129" s="492" t="s">
        <v>482</v>
      </c>
      <c r="D129" s="486">
        <f>SUM(D118:D128)</f>
        <v>373921354.88999993</v>
      </c>
      <c r="E129" s="1325"/>
      <c r="F129" s="1326"/>
    </row>
    <row r="130" spans="1:6" s="174" customFormat="1" ht="15.75" x14ac:dyDescent="0.2">
      <c r="A130" s="356"/>
      <c r="B130" s="356"/>
      <c r="C130" s="356"/>
      <c r="D130" s="356"/>
      <c r="E130" s="356"/>
      <c r="F130" s="356"/>
    </row>
    <row r="131" spans="1:6" s="174" customFormat="1" x14ac:dyDescent="0.2">
      <c r="A131" s="1312" t="s">
        <v>483</v>
      </c>
      <c r="B131" s="1312"/>
      <c r="C131" s="1312"/>
      <c r="D131" s="1312"/>
      <c r="E131" s="1312"/>
      <c r="F131" s="1312"/>
    </row>
    <row r="132" spans="1:6" s="174" customFormat="1" ht="12.75" customHeight="1" thickBot="1" x14ac:dyDescent="0.25">
      <c r="A132" s="493"/>
      <c r="B132" s="493"/>
      <c r="C132" s="493"/>
      <c r="D132" s="461"/>
      <c r="E132" s="461"/>
      <c r="F132" s="461"/>
    </row>
    <row r="133" spans="1:6" s="174" customFormat="1" ht="13.5" thickBot="1" x14ac:dyDescent="0.25">
      <c r="A133" s="464" t="s">
        <v>476</v>
      </c>
      <c r="B133" s="473" t="s">
        <v>477</v>
      </c>
      <c r="C133" s="474" t="s">
        <v>492</v>
      </c>
      <c r="D133" s="473" t="s">
        <v>456</v>
      </c>
      <c r="E133" s="1321" t="s">
        <v>485</v>
      </c>
      <c r="F133" s="1322"/>
    </row>
    <row r="134" spans="1:6" s="174" customFormat="1" x14ac:dyDescent="0.2">
      <c r="A134" s="463">
        <v>315</v>
      </c>
      <c r="B134" s="488" t="s">
        <v>135</v>
      </c>
      <c r="C134" s="480" t="s">
        <v>166</v>
      </c>
      <c r="D134" s="242">
        <f>D19</f>
        <v>14764194.92</v>
      </c>
      <c r="E134" s="1323"/>
      <c r="F134" s="1324"/>
    </row>
    <row r="135" spans="1:6" s="174" customFormat="1" x14ac:dyDescent="0.2">
      <c r="A135" s="463">
        <v>317</v>
      </c>
      <c r="B135" s="488" t="s">
        <v>134</v>
      </c>
      <c r="C135" s="480" t="s">
        <v>493</v>
      </c>
      <c r="D135" s="242">
        <f>D33+D34+D35+D36+D37</f>
        <v>227026269.73999998</v>
      </c>
      <c r="E135" s="1323"/>
      <c r="F135" s="1324"/>
    </row>
    <row r="136" spans="1:6" s="174" customFormat="1" x14ac:dyDescent="0.2">
      <c r="A136" s="463">
        <v>322</v>
      </c>
      <c r="B136" s="488" t="s">
        <v>628</v>
      </c>
      <c r="C136" s="480" t="s">
        <v>632</v>
      </c>
      <c r="D136" s="242">
        <f>D44</f>
        <v>130770834</v>
      </c>
      <c r="E136" s="1323"/>
      <c r="F136" s="1324"/>
    </row>
    <row r="137" spans="1:6" s="174" customFormat="1" x14ac:dyDescent="0.2">
      <c r="A137" s="463">
        <v>333</v>
      </c>
      <c r="B137" s="488" t="s">
        <v>131</v>
      </c>
      <c r="C137" s="480" t="s">
        <v>481</v>
      </c>
      <c r="D137" s="242">
        <f>D68+D69</f>
        <v>36837.509999999995</v>
      </c>
      <c r="E137" s="1323"/>
      <c r="F137" s="1324"/>
    </row>
    <row r="138" spans="1:6" s="174" customFormat="1" ht="13.5" thickBot="1" x14ac:dyDescent="0.25">
      <c r="A138" s="463" t="s">
        <v>38</v>
      </c>
      <c r="B138" s="489" t="s">
        <v>243</v>
      </c>
      <c r="C138" s="480" t="s">
        <v>244</v>
      </c>
      <c r="D138" s="241">
        <f>D88</f>
        <v>92966939.989999995</v>
      </c>
      <c r="E138" s="1323"/>
      <c r="F138" s="1324"/>
    </row>
    <row r="139" spans="1:6" s="174" customFormat="1" ht="13.5" thickBot="1" x14ac:dyDescent="0.25">
      <c r="A139" s="464" t="s">
        <v>38</v>
      </c>
      <c r="B139" s="474" t="s">
        <v>185</v>
      </c>
      <c r="C139" s="492" t="s">
        <v>482</v>
      </c>
      <c r="D139" s="486">
        <f>SUM(D134:D138)</f>
        <v>465565076.15999997</v>
      </c>
      <c r="E139" s="1325"/>
      <c r="F139" s="1326"/>
    </row>
    <row r="140" spans="1:6" s="174" customFormat="1" ht="15.75" x14ac:dyDescent="0.2">
      <c r="A140" s="356"/>
      <c r="B140" s="356"/>
      <c r="C140" s="356"/>
      <c r="D140" s="356"/>
      <c r="E140" s="356"/>
      <c r="F140" s="356"/>
    </row>
    <row r="141" spans="1:6" s="174" customFormat="1" ht="15.75" x14ac:dyDescent="0.2">
      <c r="A141" s="1329" t="s">
        <v>1232</v>
      </c>
      <c r="B141" s="1329"/>
      <c r="C141" s="1329"/>
      <c r="D141" s="1329"/>
      <c r="E141" s="1329"/>
      <c r="F141" s="1329"/>
    </row>
    <row r="142" spans="1:6" s="174" customFormat="1" ht="12.75" customHeight="1" x14ac:dyDescent="0.2">
      <c r="A142" s="356"/>
      <c r="B142" s="356"/>
      <c r="C142" s="356"/>
      <c r="D142" s="356"/>
      <c r="E142" s="356"/>
      <c r="F142" s="356"/>
    </row>
    <row r="143" spans="1:6" s="174" customFormat="1" x14ac:dyDescent="0.2">
      <c r="A143" s="1312" t="s">
        <v>484</v>
      </c>
      <c r="B143" s="1312"/>
      <c r="C143" s="1312"/>
      <c r="D143" s="1312"/>
      <c r="E143" s="1312"/>
      <c r="F143" s="1312"/>
    </row>
    <row r="144" spans="1:6" s="174" customFormat="1" ht="12.75" customHeight="1" thickBot="1" x14ac:dyDescent="0.25">
      <c r="A144" s="493"/>
      <c r="B144" s="493"/>
      <c r="C144" s="493"/>
      <c r="D144" s="461"/>
      <c r="E144" s="461"/>
      <c r="F144" s="461"/>
    </row>
    <row r="145" spans="1:6" s="174" customFormat="1" ht="13.5" thickBot="1" x14ac:dyDescent="0.25">
      <c r="A145" s="464" t="s">
        <v>476</v>
      </c>
      <c r="B145" s="473" t="s">
        <v>477</v>
      </c>
      <c r="C145" s="474" t="s">
        <v>492</v>
      </c>
      <c r="D145" s="473" t="s">
        <v>456</v>
      </c>
      <c r="E145" s="1321" t="s">
        <v>485</v>
      </c>
      <c r="F145" s="1322"/>
    </row>
    <row r="146" spans="1:6" s="174" customFormat="1" x14ac:dyDescent="0.2">
      <c r="A146" s="463">
        <v>313</v>
      </c>
      <c r="B146" s="488" t="s">
        <v>132</v>
      </c>
      <c r="C146" s="480" t="s">
        <v>100</v>
      </c>
      <c r="D146" s="241">
        <f>D11</f>
        <v>76064046.729999989</v>
      </c>
      <c r="E146" s="1323"/>
      <c r="F146" s="1324"/>
    </row>
    <row r="147" spans="1:6" s="174" customFormat="1" ht="13.5" customHeight="1" x14ac:dyDescent="0.2">
      <c r="A147" s="463">
        <v>315</v>
      </c>
      <c r="B147" s="488" t="s">
        <v>135</v>
      </c>
      <c r="C147" s="480" t="s">
        <v>166</v>
      </c>
      <c r="D147" s="241">
        <f>D20</f>
        <v>16488153.92</v>
      </c>
      <c r="E147" s="1323"/>
      <c r="F147" s="1324"/>
    </row>
    <row r="148" spans="1:6" s="174" customFormat="1" x14ac:dyDescent="0.2">
      <c r="A148" s="463">
        <v>317</v>
      </c>
      <c r="B148" s="488" t="s">
        <v>134</v>
      </c>
      <c r="C148" s="480" t="s">
        <v>493</v>
      </c>
      <c r="D148" s="241">
        <f>D38</f>
        <v>255617633.71000001</v>
      </c>
      <c r="E148" s="1323"/>
      <c r="F148" s="1324"/>
    </row>
    <row r="149" spans="1:6" s="174" customFormat="1" x14ac:dyDescent="0.2">
      <c r="A149" s="463">
        <v>322</v>
      </c>
      <c r="B149" s="488" t="s">
        <v>628</v>
      </c>
      <c r="C149" s="480" t="s">
        <v>632</v>
      </c>
      <c r="D149" s="242">
        <f>D45</f>
        <v>130816982.79000001</v>
      </c>
      <c r="E149" s="1323"/>
      <c r="F149" s="1324"/>
    </row>
    <row r="150" spans="1:6" s="174" customFormat="1" x14ac:dyDescent="0.2">
      <c r="A150" s="463">
        <v>333</v>
      </c>
      <c r="B150" s="488" t="s">
        <v>131</v>
      </c>
      <c r="C150" s="480" t="s">
        <v>481</v>
      </c>
      <c r="D150" s="241">
        <f>D70</f>
        <v>52753375.660000004</v>
      </c>
      <c r="E150" s="1323"/>
      <c r="F150" s="1324"/>
    </row>
    <row r="151" spans="1:6" s="174" customFormat="1" x14ac:dyDescent="0.2">
      <c r="A151" s="463">
        <v>334</v>
      </c>
      <c r="B151" s="489" t="s">
        <v>136</v>
      </c>
      <c r="C151" s="480" t="s">
        <v>130</v>
      </c>
      <c r="D151" s="241">
        <f>D76</f>
        <v>960000</v>
      </c>
      <c r="E151" s="1323"/>
      <c r="F151" s="1324"/>
    </row>
    <row r="152" spans="1:6" s="174" customFormat="1" x14ac:dyDescent="0.2">
      <c r="A152" s="463" t="s">
        <v>38</v>
      </c>
      <c r="B152" s="489" t="s">
        <v>826</v>
      </c>
      <c r="C152" s="480" t="s">
        <v>825</v>
      </c>
      <c r="D152" s="242">
        <f>D82</f>
        <v>2527366.67</v>
      </c>
      <c r="E152" s="1323"/>
      <c r="F152" s="1324"/>
    </row>
    <row r="153" spans="1:6" s="174" customFormat="1" x14ac:dyDescent="0.2">
      <c r="A153" s="463" t="s">
        <v>38</v>
      </c>
      <c r="B153" s="489" t="s">
        <v>243</v>
      </c>
      <c r="C153" s="480" t="s">
        <v>244</v>
      </c>
      <c r="D153" s="241">
        <f>D89</f>
        <v>172966818.47999999</v>
      </c>
      <c r="E153" s="1323"/>
      <c r="F153" s="1324"/>
    </row>
    <row r="154" spans="1:6" s="174" customFormat="1" x14ac:dyDescent="0.2">
      <c r="A154" s="463" t="s">
        <v>38</v>
      </c>
      <c r="B154" s="489" t="s">
        <v>496</v>
      </c>
      <c r="C154" s="480" t="s">
        <v>506</v>
      </c>
      <c r="D154" s="241">
        <f>D95</f>
        <v>2026547.42</v>
      </c>
      <c r="E154" s="1323"/>
      <c r="F154" s="1324"/>
    </row>
    <row r="155" spans="1:6" s="174" customFormat="1" x14ac:dyDescent="0.2">
      <c r="A155" s="463" t="s">
        <v>38</v>
      </c>
      <c r="B155" s="489" t="s">
        <v>99</v>
      </c>
      <c r="C155" s="480" t="s">
        <v>770</v>
      </c>
      <c r="D155" s="241">
        <f>D101</f>
        <v>127688400</v>
      </c>
      <c r="E155" s="1323"/>
      <c r="F155" s="1324"/>
    </row>
    <row r="156" spans="1:6" s="174" customFormat="1" ht="13.5" thickBot="1" x14ac:dyDescent="0.25">
      <c r="A156" s="313" t="s">
        <v>38</v>
      </c>
      <c r="B156" s="490"/>
      <c r="C156" s="491" t="s">
        <v>510</v>
      </c>
      <c r="D156" s="242">
        <f>D107</f>
        <v>1577105.67</v>
      </c>
      <c r="E156" s="1323"/>
      <c r="F156" s="1324"/>
    </row>
    <row r="157" spans="1:6" s="174" customFormat="1" ht="13.5" thickBot="1" x14ac:dyDescent="0.25">
      <c r="A157" s="464" t="s">
        <v>38</v>
      </c>
      <c r="B157" s="474" t="s">
        <v>185</v>
      </c>
      <c r="C157" s="492" t="s">
        <v>482</v>
      </c>
      <c r="D157" s="486">
        <f>SUM(D146:D156)</f>
        <v>839486431.04999995</v>
      </c>
      <c r="E157" s="1325"/>
      <c r="F157" s="1326"/>
    </row>
    <row r="158" spans="1:6" s="174" customFormat="1" x14ac:dyDescent="0.2"/>
    <row r="159" spans="1:6" s="174" customFormat="1" x14ac:dyDescent="0.2">
      <c r="C159" s="350"/>
      <c r="D159" s="240"/>
    </row>
    <row r="160" spans="1:6" s="174" customFormat="1" x14ac:dyDescent="0.2">
      <c r="D160" s="244"/>
    </row>
    <row r="161" spans="4:4" s="174" customFormat="1" x14ac:dyDescent="0.2">
      <c r="D161" s="244"/>
    </row>
    <row r="162" spans="4:4" s="174" customFormat="1" x14ac:dyDescent="0.2">
      <c r="D162" s="244"/>
    </row>
    <row r="163" spans="4:4" x14ac:dyDescent="0.2">
      <c r="D163" s="244"/>
    </row>
    <row r="164" spans="4:4" x14ac:dyDescent="0.2">
      <c r="D164" s="244"/>
    </row>
  </sheetData>
  <mergeCells count="47">
    <mergeCell ref="A40:F40"/>
    <mergeCell ref="E1:F1"/>
    <mergeCell ref="A2:F2"/>
    <mergeCell ref="A4:F4"/>
    <mergeCell ref="B11:C11"/>
    <mergeCell ref="A13:F13"/>
    <mergeCell ref="E15:F20"/>
    <mergeCell ref="B20:C20"/>
    <mergeCell ref="A22:F22"/>
    <mergeCell ref="E24:F38"/>
    <mergeCell ref="B38:C38"/>
    <mergeCell ref="E6:F11"/>
    <mergeCell ref="A84:F84"/>
    <mergeCell ref="A72:F72"/>
    <mergeCell ref="B76:C76"/>
    <mergeCell ref="E74:F76"/>
    <mergeCell ref="E56:F56"/>
    <mergeCell ref="A57:F57"/>
    <mergeCell ref="A78:F78"/>
    <mergeCell ref="E80:F82"/>
    <mergeCell ref="B82:C82"/>
    <mergeCell ref="E42:F45"/>
    <mergeCell ref="B45:C45"/>
    <mergeCell ref="A59:F59"/>
    <mergeCell ref="E61:F70"/>
    <mergeCell ref="B70:C70"/>
    <mergeCell ref="A97:F97"/>
    <mergeCell ref="B101:C101"/>
    <mergeCell ref="E99:F101"/>
    <mergeCell ref="E86:F89"/>
    <mergeCell ref="B89:C89"/>
    <mergeCell ref="A91:F91"/>
    <mergeCell ref="E93:F95"/>
    <mergeCell ref="B95:C95"/>
    <mergeCell ref="A103:F103"/>
    <mergeCell ref="E105:F107"/>
    <mergeCell ref="B107:C107"/>
    <mergeCell ref="E145:F157"/>
    <mergeCell ref="E110:F110"/>
    <mergeCell ref="A111:F111"/>
    <mergeCell ref="A141:F141"/>
    <mergeCell ref="A131:F131"/>
    <mergeCell ref="E133:F139"/>
    <mergeCell ref="A143:F143"/>
    <mergeCell ref="E117:F129"/>
    <mergeCell ref="A113:F113"/>
    <mergeCell ref="A115:F115"/>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0FF8B-3C2A-4CD2-ACB0-7894D79EC082}">
  <sheetPr>
    <tabColor theme="4" tint="0.59999389629810485"/>
  </sheetPr>
  <dimension ref="A1:E350"/>
  <sheetViews>
    <sheetView topLeftCell="A172" zoomScaleNormal="100" workbookViewId="0">
      <selection activeCell="K249" sqref="K249"/>
    </sheetView>
  </sheetViews>
  <sheetFormatPr defaultRowHeight="12.75" x14ac:dyDescent="0.2"/>
  <cols>
    <col min="1" max="1" width="53.28515625" customWidth="1"/>
    <col min="2" max="2" width="18" customWidth="1"/>
    <col min="3" max="3" width="18.85546875" customWidth="1"/>
  </cols>
  <sheetData>
    <row r="1" spans="1:5" x14ac:dyDescent="0.2">
      <c r="A1" s="100"/>
      <c r="B1" s="100"/>
      <c r="C1" s="131" t="s">
        <v>909</v>
      </c>
      <c r="E1" s="919"/>
    </row>
    <row r="2" spans="1:5" ht="39" customHeight="1" x14ac:dyDescent="0.25">
      <c r="A2" s="1331" t="s">
        <v>1233</v>
      </c>
      <c r="B2" s="1331"/>
      <c r="C2" s="1331"/>
      <c r="D2" s="642"/>
      <c r="E2" s="919"/>
    </row>
    <row r="3" spans="1:5" ht="6.75" customHeight="1" x14ac:dyDescent="0.2">
      <c r="E3" s="919"/>
    </row>
    <row r="4" spans="1:5" ht="56.25" x14ac:dyDescent="0.2">
      <c r="A4" s="625" t="s">
        <v>898</v>
      </c>
      <c r="B4" s="647" t="s">
        <v>1234</v>
      </c>
      <c r="C4" s="647" t="s">
        <v>1235</v>
      </c>
      <c r="D4" s="4"/>
      <c r="E4" s="919"/>
    </row>
    <row r="5" spans="1:5" x14ac:dyDescent="0.2">
      <c r="A5" s="648" t="s">
        <v>902</v>
      </c>
      <c r="B5" s="649">
        <f>B13+B18+B97+B99+B132+B134+B136+B138</f>
        <v>193206199.49000001</v>
      </c>
      <c r="C5" s="649">
        <f>C13+C18+C97+C99+C132+C134+C136+C138</f>
        <v>149691478.78999999</v>
      </c>
      <c r="D5" s="4"/>
      <c r="E5" s="919"/>
    </row>
    <row r="6" spans="1:5" x14ac:dyDescent="0.2">
      <c r="A6" s="645" t="s">
        <v>1236</v>
      </c>
      <c r="B6" s="644">
        <v>600000</v>
      </c>
      <c r="C6" s="644">
        <v>1000000</v>
      </c>
      <c r="D6" s="4"/>
      <c r="E6" s="919"/>
    </row>
    <row r="7" spans="1:5" x14ac:dyDescent="0.2">
      <c r="A7" s="645" t="s">
        <v>859</v>
      </c>
      <c r="B7" s="644">
        <v>50000</v>
      </c>
      <c r="C7" s="644">
        <v>0</v>
      </c>
      <c r="D7" s="4"/>
      <c r="E7" s="919"/>
    </row>
    <row r="8" spans="1:5" x14ac:dyDescent="0.2">
      <c r="A8" s="645" t="s">
        <v>1237</v>
      </c>
      <c r="B8" s="644">
        <v>100000</v>
      </c>
      <c r="C8" s="644">
        <v>100000</v>
      </c>
      <c r="D8" s="4"/>
      <c r="E8" s="919"/>
    </row>
    <row r="9" spans="1:5" x14ac:dyDescent="0.2">
      <c r="A9" s="645" t="s">
        <v>1238</v>
      </c>
      <c r="B9" s="644">
        <v>100000</v>
      </c>
      <c r="C9" s="644">
        <v>100000</v>
      </c>
      <c r="D9" s="4"/>
      <c r="E9" s="919"/>
    </row>
    <row r="10" spans="1:5" x14ac:dyDescent="0.2">
      <c r="A10" s="645" t="s">
        <v>1244</v>
      </c>
      <c r="B10" s="644">
        <v>70000</v>
      </c>
      <c r="C10" s="644">
        <v>70000</v>
      </c>
      <c r="D10" s="4"/>
      <c r="E10" s="919"/>
    </row>
    <row r="11" spans="1:5" x14ac:dyDescent="0.2">
      <c r="A11" s="645" t="s">
        <v>1239</v>
      </c>
      <c r="B11" s="644">
        <v>100000</v>
      </c>
      <c r="C11" s="644">
        <v>100000</v>
      </c>
      <c r="D11" s="4"/>
      <c r="E11" s="919"/>
    </row>
    <row r="12" spans="1:5" x14ac:dyDescent="0.2">
      <c r="A12" s="645" t="s">
        <v>858</v>
      </c>
      <c r="B12" s="644">
        <v>150000</v>
      </c>
      <c r="C12" s="644">
        <v>0</v>
      </c>
      <c r="D12" s="4"/>
      <c r="E12" s="919"/>
    </row>
    <row r="13" spans="1:5" x14ac:dyDescent="0.2">
      <c r="A13" s="985" t="s">
        <v>894</v>
      </c>
      <c r="B13" s="986">
        <f>SUM(B6:B12)</f>
        <v>1170000</v>
      </c>
      <c r="C13" s="986">
        <f>SUM(C6:C12)</f>
        <v>1370000</v>
      </c>
      <c r="D13" s="4"/>
      <c r="E13" s="919"/>
    </row>
    <row r="14" spans="1:5" x14ac:dyDescent="0.2">
      <c r="A14" s="645" t="s">
        <v>1240</v>
      </c>
      <c r="B14" s="644">
        <v>6068000</v>
      </c>
      <c r="C14" s="644">
        <v>6067918</v>
      </c>
      <c r="D14" s="4"/>
      <c r="E14" s="919"/>
    </row>
    <row r="15" spans="1:5" x14ac:dyDescent="0.2">
      <c r="A15" s="645" t="s">
        <v>1241</v>
      </c>
      <c r="B15" s="644">
        <v>1559200</v>
      </c>
      <c r="C15" s="644">
        <v>1558761</v>
      </c>
      <c r="D15" s="4"/>
      <c r="E15" s="919"/>
    </row>
    <row r="16" spans="1:5" x14ac:dyDescent="0.2">
      <c r="A16" s="645" t="s">
        <v>1242</v>
      </c>
      <c r="B16" s="644">
        <v>55447300</v>
      </c>
      <c r="C16" s="644">
        <v>55447300</v>
      </c>
      <c r="D16" s="4"/>
      <c r="E16" s="919"/>
    </row>
    <row r="17" spans="1:5" x14ac:dyDescent="0.2">
      <c r="A17" s="645" t="s">
        <v>1243</v>
      </c>
      <c r="B17" s="644">
        <v>3893000</v>
      </c>
      <c r="C17" s="644">
        <v>3892707</v>
      </c>
      <c r="D17" s="4"/>
      <c r="E17" s="919"/>
    </row>
    <row r="18" spans="1:5" x14ac:dyDescent="0.2">
      <c r="A18" s="985" t="s">
        <v>1245</v>
      </c>
      <c r="B18" s="986">
        <f>SUM(B14:B17)</f>
        <v>66967500</v>
      </c>
      <c r="C18" s="986">
        <f>SUM(C14:C17)</f>
        <v>66966686</v>
      </c>
      <c r="D18" s="4"/>
      <c r="E18" s="919"/>
    </row>
    <row r="19" spans="1:5" x14ac:dyDescent="0.2">
      <c r="A19" s="645" t="s">
        <v>1246</v>
      </c>
      <c r="B19" s="644">
        <v>20000</v>
      </c>
      <c r="C19" s="644">
        <v>20000</v>
      </c>
      <c r="D19" s="4"/>
      <c r="E19" s="919"/>
    </row>
    <row r="20" spans="1:5" x14ac:dyDescent="0.2">
      <c r="A20" s="645" t="s">
        <v>1247</v>
      </c>
      <c r="B20" s="644">
        <v>30000</v>
      </c>
      <c r="C20" s="644">
        <v>30000</v>
      </c>
      <c r="D20" s="4"/>
      <c r="E20" s="919"/>
    </row>
    <row r="21" spans="1:5" x14ac:dyDescent="0.2">
      <c r="A21" s="645" t="s">
        <v>1248</v>
      </c>
      <c r="B21" s="644">
        <v>300000</v>
      </c>
      <c r="C21" s="644">
        <v>300000</v>
      </c>
      <c r="D21" s="4"/>
      <c r="E21" s="919"/>
    </row>
    <row r="22" spans="1:5" x14ac:dyDescent="0.2">
      <c r="A22" s="645" t="s">
        <v>1249</v>
      </c>
      <c r="B22" s="644">
        <v>44000</v>
      </c>
      <c r="C22" s="644">
        <v>44000</v>
      </c>
      <c r="D22" s="4"/>
      <c r="E22" s="919"/>
    </row>
    <row r="23" spans="1:5" x14ac:dyDescent="0.2">
      <c r="A23" s="645" t="s">
        <v>1250</v>
      </c>
      <c r="B23" s="644">
        <v>50000</v>
      </c>
      <c r="C23" s="644">
        <v>50000</v>
      </c>
      <c r="D23" s="4"/>
      <c r="E23" s="919"/>
    </row>
    <row r="24" spans="1:5" x14ac:dyDescent="0.2">
      <c r="A24" s="645" t="s">
        <v>1251</v>
      </c>
      <c r="B24" s="644">
        <v>20000</v>
      </c>
      <c r="C24" s="644">
        <v>20000</v>
      </c>
      <c r="D24" s="4"/>
      <c r="E24" s="919"/>
    </row>
    <row r="25" spans="1:5" x14ac:dyDescent="0.2">
      <c r="A25" s="645" t="s">
        <v>1252</v>
      </c>
      <c r="B25" s="644">
        <v>10000</v>
      </c>
      <c r="C25" s="644">
        <v>10000</v>
      </c>
      <c r="D25" s="4"/>
      <c r="E25" s="919"/>
    </row>
    <row r="26" spans="1:5" x14ac:dyDescent="0.2">
      <c r="A26" s="645" t="s">
        <v>1253</v>
      </c>
      <c r="B26" s="644">
        <v>10000</v>
      </c>
      <c r="C26" s="644">
        <v>10000</v>
      </c>
      <c r="D26" s="4"/>
      <c r="E26" s="919"/>
    </row>
    <row r="27" spans="1:5" x14ac:dyDescent="0.2">
      <c r="A27" s="645" t="s">
        <v>1254</v>
      </c>
      <c r="B27" s="644">
        <v>111406</v>
      </c>
      <c r="C27" s="644">
        <v>111406</v>
      </c>
      <c r="D27" s="4"/>
      <c r="E27" s="919"/>
    </row>
    <row r="28" spans="1:5" x14ac:dyDescent="0.2">
      <c r="A28" s="645" t="s">
        <v>1255</v>
      </c>
      <c r="B28" s="644">
        <v>20000</v>
      </c>
      <c r="C28" s="644">
        <v>20000</v>
      </c>
      <c r="D28" s="4"/>
      <c r="E28" s="919"/>
    </row>
    <row r="29" spans="1:5" x14ac:dyDescent="0.2">
      <c r="A29" s="645" t="s">
        <v>1256</v>
      </c>
      <c r="B29" s="644">
        <v>20000</v>
      </c>
      <c r="C29" s="644">
        <v>20000</v>
      </c>
      <c r="D29" s="4"/>
      <c r="E29" s="919"/>
    </row>
    <row r="30" spans="1:5" x14ac:dyDescent="0.2">
      <c r="A30" s="645" t="s">
        <v>1257</v>
      </c>
      <c r="B30" s="644">
        <v>40000</v>
      </c>
      <c r="C30" s="644">
        <v>38720</v>
      </c>
      <c r="D30" s="4"/>
      <c r="E30" s="919"/>
    </row>
    <row r="31" spans="1:5" x14ac:dyDescent="0.2">
      <c r="A31" s="645" t="s">
        <v>1258</v>
      </c>
      <c r="B31" s="644">
        <v>828000</v>
      </c>
      <c r="C31" s="644">
        <v>496800</v>
      </c>
      <c r="D31" s="4"/>
      <c r="E31" s="919"/>
    </row>
    <row r="32" spans="1:5" x14ac:dyDescent="0.2">
      <c r="A32" s="645" t="s">
        <v>1259</v>
      </c>
      <c r="B32" s="644">
        <v>10000</v>
      </c>
      <c r="C32" s="644">
        <v>10000</v>
      </c>
      <c r="D32" s="4"/>
      <c r="E32" s="919"/>
    </row>
    <row r="33" spans="1:5" x14ac:dyDescent="0.2">
      <c r="A33" s="645" t="s">
        <v>1260</v>
      </c>
      <c r="B33" s="644">
        <v>100000</v>
      </c>
      <c r="C33" s="644">
        <v>90000</v>
      </c>
      <c r="D33" s="4"/>
      <c r="E33" s="919"/>
    </row>
    <row r="34" spans="1:5" x14ac:dyDescent="0.2">
      <c r="A34" s="645" t="s">
        <v>1261</v>
      </c>
      <c r="B34" s="644">
        <v>80000</v>
      </c>
      <c r="C34" s="644">
        <v>0</v>
      </c>
      <c r="D34" s="4"/>
      <c r="E34" s="919"/>
    </row>
    <row r="35" spans="1:5" x14ac:dyDescent="0.2">
      <c r="A35" s="645" t="s">
        <v>1262</v>
      </c>
      <c r="B35" s="644">
        <v>15000</v>
      </c>
      <c r="C35" s="644">
        <v>13675.2</v>
      </c>
      <c r="D35" s="4"/>
      <c r="E35" s="919"/>
    </row>
    <row r="36" spans="1:5" x14ac:dyDescent="0.2">
      <c r="A36" s="645" t="s">
        <v>1263</v>
      </c>
      <c r="B36" s="644">
        <v>500000</v>
      </c>
      <c r="C36" s="644">
        <v>450000</v>
      </c>
      <c r="D36" s="4"/>
      <c r="E36" s="919"/>
    </row>
    <row r="37" spans="1:5" x14ac:dyDescent="0.2">
      <c r="A37" s="645" t="s">
        <v>861</v>
      </c>
      <c r="B37" s="644">
        <v>409568</v>
      </c>
      <c r="C37" s="644">
        <v>397337.19999999995</v>
      </c>
      <c r="D37" s="4"/>
      <c r="E37" s="919"/>
    </row>
    <row r="38" spans="1:5" x14ac:dyDescent="0.2">
      <c r="A38" s="645" t="s">
        <v>1306</v>
      </c>
      <c r="B38" s="644">
        <v>728357</v>
      </c>
      <c r="C38" s="644">
        <v>0</v>
      </c>
      <c r="D38" s="4"/>
      <c r="E38" s="919"/>
    </row>
    <row r="39" spans="1:5" x14ac:dyDescent="0.2">
      <c r="A39" s="645" t="s">
        <v>1264</v>
      </c>
      <c r="B39" s="644">
        <v>405000</v>
      </c>
      <c r="C39" s="644">
        <v>405000</v>
      </c>
      <c r="D39" s="4"/>
      <c r="E39" s="919"/>
    </row>
    <row r="40" spans="1:5" x14ac:dyDescent="0.2">
      <c r="A40" s="645" t="s">
        <v>1265</v>
      </c>
      <c r="B40" s="644">
        <v>13332</v>
      </c>
      <c r="C40" s="644">
        <v>0</v>
      </c>
      <c r="D40" s="4"/>
      <c r="E40" s="919"/>
    </row>
    <row r="41" spans="1:5" x14ac:dyDescent="0.2">
      <c r="A41" s="645" t="s">
        <v>860</v>
      </c>
      <c r="B41" s="644">
        <v>500000</v>
      </c>
      <c r="C41" s="644">
        <v>0</v>
      </c>
      <c r="D41" s="4"/>
      <c r="E41" s="919"/>
    </row>
    <row r="42" spans="1:5" x14ac:dyDescent="0.2">
      <c r="A42" s="645" t="s">
        <v>1266</v>
      </c>
      <c r="B42" s="644">
        <v>500000</v>
      </c>
      <c r="C42" s="644">
        <v>0</v>
      </c>
      <c r="D42" s="4"/>
      <c r="E42" s="919"/>
    </row>
    <row r="43" spans="1:5" x14ac:dyDescent="0.2">
      <c r="A43" s="645" t="s">
        <v>1267</v>
      </c>
      <c r="B43" s="644">
        <v>0</v>
      </c>
      <c r="C43" s="644">
        <v>400000</v>
      </c>
      <c r="D43" s="4"/>
      <c r="E43" s="919"/>
    </row>
    <row r="44" spans="1:5" x14ac:dyDescent="0.2">
      <c r="A44" s="645" t="s">
        <v>1307</v>
      </c>
      <c r="B44" s="644">
        <v>150000</v>
      </c>
      <c r="C44" s="644">
        <v>0</v>
      </c>
      <c r="D44" s="4"/>
      <c r="E44" s="919"/>
    </row>
    <row r="45" spans="1:5" x14ac:dyDescent="0.2">
      <c r="A45" s="645" t="s">
        <v>1268</v>
      </c>
      <c r="B45" s="644">
        <v>1848000</v>
      </c>
      <c r="C45" s="644">
        <v>1848000</v>
      </c>
      <c r="D45" s="4"/>
      <c r="E45" s="919"/>
    </row>
    <row r="46" spans="1:5" x14ac:dyDescent="0.2">
      <c r="A46" s="645" t="s">
        <v>1269</v>
      </c>
      <c r="B46" s="644">
        <v>417600</v>
      </c>
      <c r="C46" s="644">
        <v>417600</v>
      </c>
      <c r="D46" s="4"/>
      <c r="E46" s="919"/>
    </row>
    <row r="47" spans="1:5" x14ac:dyDescent="0.2">
      <c r="A47" s="645" t="s">
        <v>1308</v>
      </c>
      <c r="B47" s="644">
        <v>50000</v>
      </c>
      <c r="C47" s="644">
        <v>0</v>
      </c>
      <c r="D47" s="4"/>
      <c r="E47" s="919"/>
    </row>
    <row r="48" spans="1:5" x14ac:dyDescent="0.2">
      <c r="A48" s="645" t="s">
        <v>1270</v>
      </c>
      <c r="B48" s="644">
        <v>50000</v>
      </c>
      <c r="C48" s="644">
        <v>50000</v>
      </c>
      <c r="D48" s="4"/>
      <c r="E48" s="919"/>
    </row>
    <row r="49" spans="1:5" x14ac:dyDescent="0.2">
      <c r="A49" s="645" t="s">
        <v>1271</v>
      </c>
      <c r="B49" s="644">
        <v>10000</v>
      </c>
      <c r="C49" s="644">
        <v>10000</v>
      </c>
      <c r="D49" s="4"/>
      <c r="E49" s="919"/>
    </row>
    <row r="50" spans="1:5" x14ac:dyDescent="0.2">
      <c r="A50" s="645" t="s">
        <v>1272</v>
      </c>
      <c r="B50" s="644">
        <v>40000</v>
      </c>
      <c r="C50" s="644">
        <v>40000</v>
      </c>
      <c r="D50" s="4"/>
      <c r="E50" s="919"/>
    </row>
    <row r="51" spans="1:5" x14ac:dyDescent="0.2">
      <c r="A51" s="645" t="s">
        <v>1273</v>
      </c>
      <c r="B51" s="644">
        <v>599500</v>
      </c>
      <c r="C51" s="644">
        <v>449324</v>
      </c>
      <c r="D51" s="4"/>
      <c r="E51" s="919"/>
    </row>
    <row r="52" spans="1:5" x14ac:dyDescent="0.2">
      <c r="A52" s="645" t="s">
        <v>1274</v>
      </c>
      <c r="B52" s="644">
        <v>985000</v>
      </c>
      <c r="C52" s="644">
        <v>296250</v>
      </c>
      <c r="D52" s="4"/>
      <c r="E52" s="919"/>
    </row>
    <row r="53" spans="1:5" x14ac:dyDescent="0.2">
      <c r="A53" s="645" t="s">
        <v>1309</v>
      </c>
      <c r="B53" s="644">
        <v>1470000</v>
      </c>
      <c r="C53" s="644">
        <v>196067.5</v>
      </c>
      <c r="D53" s="4"/>
      <c r="E53" s="919"/>
    </row>
    <row r="54" spans="1:5" x14ac:dyDescent="0.2">
      <c r="A54" s="645" t="s">
        <v>1275</v>
      </c>
      <c r="B54" s="644">
        <v>542500</v>
      </c>
      <c r="C54" s="644">
        <v>542500</v>
      </c>
      <c r="D54" s="4"/>
      <c r="E54" s="919"/>
    </row>
    <row r="55" spans="1:5" x14ac:dyDescent="0.2">
      <c r="A55" s="645" t="s">
        <v>862</v>
      </c>
      <c r="B55" s="644">
        <v>0</v>
      </c>
      <c r="C55" s="644">
        <v>20000</v>
      </c>
      <c r="D55" s="4"/>
      <c r="E55" s="919"/>
    </row>
    <row r="57" spans="1:5" x14ac:dyDescent="0.2">
      <c r="A57" s="100"/>
      <c r="B57" s="100"/>
      <c r="C57" s="131" t="s">
        <v>910</v>
      </c>
    </row>
    <row r="58" spans="1:5" ht="39" customHeight="1" x14ac:dyDescent="0.25">
      <c r="A58" s="1331" t="s">
        <v>1233</v>
      </c>
      <c r="B58" s="1331"/>
      <c r="C58" s="1331"/>
      <c r="D58" s="642"/>
    </row>
    <row r="59" spans="1:5" ht="6.75" customHeight="1" x14ac:dyDescent="0.2">
      <c r="E59" s="919"/>
    </row>
    <row r="60" spans="1:5" ht="56.25" x14ac:dyDescent="0.2">
      <c r="A60" s="625" t="s">
        <v>898</v>
      </c>
      <c r="B60" s="647" t="s">
        <v>1234</v>
      </c>
      <c r="C60" s="647" t="s">
        <v>1235</v>
      </c>
      <c r="D60" s="4"/>
      <c r="E60" s="919"/>
    </row>
    <row r="61" spans="1:5" x14ac:dyDescent="0.2">
      <c r="A61" s="654" t="s">
        <v>1276</v>
      </c>
      <c r="B61" s="655">
        <v>0</v>
      </c>
      <c r="C61" s="655">
        <v>1283510.67</v>
      </c>
      <c r="D61" s="4"/>
      <c r="E61" s="919"/>
    </row>
    <row r="62" spans="1:5" x14ac:dyDescent="0.2">
      <c r="A62" s="645" t="s">
        <v>1277</v>
      </c>
      <c r="B62" s="644">
        <v>20000</v>
      </c>
      <c r="C62" s="644">
        <v>35000</v>
      </c>
      <c r="D62" s="4"/>
      <c r="E62" s="919"/>
    </row>
    <row r="63" spans="1:5" x14ac:dyDescent="0.2">
      <c r="A63" s="645" t="s">
        <v>863</v>
      </c>
      <c r="B63" s="644">
        <v>0</v>
      </c>
      <c r="C63" s="644">
        <v>1099254.72</v>
      </c>
      <c r="D63" s="4"/>
      <c r="E63" s="919"/>
    </row>
    <row r="64" spans="1:5" x14ac:dyDescent="0.2">
      <c r="A64" s="645" t="s">
        <v>1278</v>
      </c>
      <c r="B64" s="644">
        <v>2700000</v>
      </c>
      <c r="C64" s="644">
        <v>0</v>
      </c>
      <c r="D64" s="4"/>
      <c r="E64" s="919"/>
    </row>
    <row r="65" spans="1:5" x14ac:dyDescent="0.2">
      <c r="A65" s="645" t="s">
        <v>1279</v>
      </c>
      <c r="B65" s="644">
        <v>9400000</v>
      </c>
      <c r="C65" s="644">
        <v>0</v>
      </c>
      <c r="D65" s="4"/>
      <c r="E65" s="919"/>
    </row>
    <row r="66" spans="1:5" x14ac:dyDescent="0.2">
      <c r="A66" s="645" t="s">
        <v>1280</v>
      </c>
      <c r="B66" s="644">
        <v>25000</v>
      </c>
      <c r="C66" s="644">
        <v>25000</v>
      </c>
      <c r="D66" s="4"/>
      <c r="E66" s="919"/>
    </row>
    <row r="67" spans="1:5" x14ac:dyDescent="0.2">
      <c r="A67" s="645" t="s">
        <v>1281</v>
      </c>
      <c r="B67" s="644">
        <v>10000</v>
      </c>
      <c r="C67" s="644">
        <v>10000</v>
      </c>
      <c r="D67" s="4"/>
      <c r="E67" s="919"/>
    </row>
    <row r="68" spans="1:5" x14ac:dyDescent="0.2">
      <c r="A68" s="645" t="s">
        <v>1282</v>
      </c>
      <c r="B68" s="644">
        <v>400000</v>
      </c>
      <c r="C68" s="644">
        <v>0</v>
      </c>
      <c r="D68" s="4"/>
      <c r="E68" s="919"/>
    </row>
    <row r="69" spans="1:5" x14ac:dyDescent="0.2">
      <c r="A69" s="645" t="s">
        <v>864</v>
      </c>
      <c r="B69" s="644">
        <v>5469200</v>
      </c>
      <c r="C69" s="644">
        <v>5469200</v>
      </c>
      <c r="D69" s="4"/>
      <c r="E69" s="919"/>
    </row>
    <row r="70" spans="1:5" x14ac:dyDescent="0.2">
      <c r="A70" s="645" t="s">
        <v>1283</v>
      </c>
      <c r="B70" s="644">
        <v>2192000</v>
      </c>
      <c r="C70" s="644">
        <v>2192000</v>
      </c>
      <c r="D70" s="4"/>
      <c r="E70" s="919"/>
    </row>
    <row r="71" spans="1:5" x14ac:dyDescent="0.2">
      <c r="A71" s="645" t="s">
        <v>1284</v>
      </c>
      <c r="B71" s="644">
        <v>100000</v>
      </c>
      <c r="C71" s="644">
        <v>100000</v>
      </c>
      <c r="D71" s="4"/>
      <c r="E71" s="919"/>
    </row>
    <row r="72" spans="1:5" x14ac:dyDescent="0.2">
      <c r="A72" s="645" t="s">
        <v>1285</v>
      </c>
      <c r="B72" s="644">
        <v>100000</v>
      </c>
      <c r="C72" s="644">
        <v>0</v>
      </c>
      <c r="D72" s="4"/>
      <c r="E72" s="919"/>
    </row>
    <row r="73" spans="1:5" x14ac:dyDescent="0.2">
      <c r="A73" s="645" t="s">
        <v>1286</v>
      </c>
      <c r="B73" s="644">
        <v>28000</v>
      </c>
      <c r="C73" s="644">
        <v>28000</v>
      </c>
      <c r="D73" s="4"/>
      <c r="E73" s="919"/>
    </row>
    <row r="74" spans="1:5" x14ac:dyDescent="0.2">
      <c r="A74" s="645" t="s">
        <v>1287</v>
      </c>
      <c r="B74" s="644">
        <v>0</v>
      </c>
      <c r="C74" s="644">
        <v>50000</v>
      </c>
      <c r="D74" s="4"/>
      <c r="E74" s="919"/>
    </row>
    <row r="75" spans="1:5" x14ac:dyDescent="0.2">
      <c r="A75" s="645" t="s">
        <v>1310</v>
      </c>
      <c r="B75" s="644">
        <v>200000</v>
      </c>
      <c r="C75" s="644">
        <v>135000</v>
      </c>
      <c r="D75" s="4"/>
      <c r="E75" s="919"/>
    </row>
    <row r="76" spans="1:5" x14ac:dyDescent="0.2">
      <c r="A76" s="645" t="s">
        <v>1288</v>
      </c>
      <c r="B76" s="644">
        <v>250000</v>
      </c>
      <c r="C76" s="644">
        <v>0</v>
      </c>
      <c r="D76" s="4"/>
      <c r="E76" s="919"/>
    </row>
    <row r="77" spans="1:5" x14ac:dyDescent="0.2">
      <c r="A77" s="645" t="s">
        <v>1289</v>
      </c>
      <c r="B77" s="644">
        <v>10000</v>
      </c>
      <c r="C77" s="644">
        <v>10000</v>
      </c>
      <c r="D77" s="4"/>
      <c r="E77" s="919"/>
    </row>
    <row r="78" spans="1:5" x14ac:dyDescent="0.2">
      <c r="A78" s="645" t="s">
        <v>1290</v>
      </c>
      <c r="B78" s="644">
        <v>0</v>
      </c>
      <c r="C78" s="644">
        <v>1000000</v>
      </c>
      <c r="D78" s="4"/>
      <c r="E78" s="919"/>
    </row>
    <row r="79" spans="1:5" x14ac:dyDescent="0.2">
      <c r="A79" s="645" t="s">
        <v>1291</v>
      </c>
      <c r="B79" s="644">
        <v>0</v>
      </c>
      <c r="C79" s="644">
        <v>700000</v>
      </c>
      <c r="D79" s="4"/>
      <c r="E79" s="919"/>
    </row>
    <row r="80" spans="1:5" x14ac:dyDescent="0.2">
      <c r="A80" s="645" t="s">
        <v>1292</v>
      </c>
      <c r="B80" s="644">
        <v>0</v>
      </c>
      <c r="C80" s="644">
        <v>1000000</v>
      </c>
      <c r="D80" s="4"/>
      <c r="E80" s="919"/>
    </row>
    <row r="81" spans="1:5" x14ac:dyDescent="0.2">
      <c r="A81" s="645" t="s">
        <v>1293</v>
      </c>
      <c r="B81" s="644">
        <v>0</v>
      </c>
      <c r="C81" s="644">
        <v>1200000</v>
      </c>
      <c r="D81" s="4"/>
      <c r="E81" s="919"/>
    </row>
    <row r="82" spans="1:5" x14ac:dyDescent="0.2">
      <c r="A82" s="645" t="s">
        <v>1311</v>
      </c>
      <c r="B82" s="644">
        <v>0</v>
      </c>
      <c r="C82" s="644">
        <v>992399.32</v>
      </c>
      <c r="D82" s="4"/>
      <c r="E82" s="919"/>
    </row>
    <row r="83" spans="1:5" x14ac:dyDescent="0.2">
      <c r="A83" s="645" t="s">
        <v>1294</v>
      </c>
      <c r="B83" s="644">
        <v>70000</v>
      </c>
      <c r="C83" s="644">
        <v>70000</v>
      </c>
      <c r="D83" s="4"/>
      <c r="E83" s="919"/>
    </row>
    <row r="84" spans="1:5" x14ac:dyDescent="0.2">
      <c r="A84" s="645" t="s">
        <v>1295</v>
      </c>
      <c r="B84" s="644">
        <v>790000</v>
      </c>
      <c r="C84" s="644">
        <v>0</v>
      </c>
      <c r="D84" s="4"/>
      <c r="E84" s="919"/>
    </row>
    <row r="85" spans="1:5" x14ac:dyDescent="0.2">
      <c r="A85" s="645" t="s">
        <v>1296</v>
      </c>
      <c r="B85" s="644">
        <v>943800</v>
      </c>
      <c r="C85" s="644">
        <v>0</v>
      </c>
      <c r="D85" s="4"/>
      <c r="E85" s="919"/>
    </row>
    <row r="86" spans="1:5" x14ac:dyDescent="0.2">
      <c r="A86" s="645" t="s">
        <v>1297</v>
      </c>
      <c r="B86" s="644">
        <v>1000000</v>
      </c>
      <c r="C86" s="644">
        <v>0</v>
      </c>
      <c r="D86" s="4"/>
      <c r="E86" s="919"/>
    </row>
    <row r="87" spans="1:5" x14ac:dyDescent="0.2">
      <c r="A87" s="645" t="s">
        <v>1312</v>
      </c>
      <c r="B87" s="644">
        <v>10000</v>
      </c>
      <c r="C87" s="644">
        <v>10000</v>
      </c>
      <c r="D87" s="4"/>
      <c r="E87" s="919"/>
    </row>
    <row r="88" spans="1:5" x14ac:dyDescent="0.2">
      <c r="A88" s="645" t="s">
        <v>1298</v>
      </c>
      <c r="B88" s="644">
        <v>282900</v>
      </c>
      <c r="C88" s="644">
        <v>282900</v>
      </c>
      <c r="D88" s="4"/>
      <c r="E88" s="919"/>
    </row>
    <row r="89" spans="1:5" x14ac:dyDescent="0.2">
      <c r="A89" s="645" t="s">
        <v>1299</v>
      </c>
      <c r="B89" s="644">
        <v>1800000</v>
      </c>
      <c r="C89" s="644">
        <v>0</v>
      </c>
      <c r="D89" s="4"/>
      <c r="E89" s="919"/>
    </row>
    <row r="90" spans="1:5" x14ac:dyDescent="0.2">
      <c r="A90" s="645" t="s">
        <v>1300</v>
      </c>
      <c r="B90" s="644">
        <v>3500000</v>
      </c>
      <c r="C90" s="644">
        <v>0</v>
      </c>
      <c r="D90" s="4"/>
      <c r="E90" s="919"/>
    </row>
    <row r="91" spans="1:5" x14ac:dyDescent="0.2">
      <c r="A91" s="645" t="s">
        <v>865</v>
      </c>
      <c r="B91" s="644">
        <v>220000</v>
      </c>
      <c r="C91" s="644">
        <v>440000</v>
      </c>
      <c r="D91" s="4"/>
      <c r="E91" s="919"/>
    </row>
    <row r="92" spans="1:5" x14ac:dyDescent="0.2">
      <c r="A92" s="645" t="s">
        <v>1301</v>
      </c>
      <c r="B92" s="644">
        <v>146000</v>
      </c>
      <c r="C92" s="644">
        <v>0</v>
      </c>
      <c r="D92" s="4"/>
      <c r="E92" s="919"/>
    </row>
    <row r="93" spans="1:5" x14ac:dyDescent="0.2">
      <c r="A93" s="645" t="s">
        <v>1302</v>
      </c>
      <c r="B93" s="644">
        <v>10000</v>
      </c>
      <c r="C93" s="644">
        <v>10000</v>
      </c>
      <c r="D93" s="4"/>
      <c r="E93" s="919"/>
    </row>
    <row r="94" spans="1:5" x14ac:dyDescent="0.2">
      <c r="A94" s="645" t="s">
        <v>1303</v>
      </c>
      <c r="B94" s="644">
        <v>1976400</v>
      </c>
      <c r="C94" s="644">
        <v>1976400</v>
      </c>
      <c r="D94" s="4"/>
      <c r="E94" s="919"/>
    </row>
    <row r="95" spans="1:5" x14ac:dyDescent="0.2">
      <c r="A95" s="645" t="s">
        <v>1304</v>
      </c>
      <c r="B95" s="644">
        <v>3420000</v>
      </c>
      <c r="C95" s="644">
        <v>1063482.0799999998</v>
      </c>
      <c r="D95" s="4"/>
      <c r="E95" s="919"/>
    </row>
    <row r="96" spans="1:5" x14ac:dyDescent="0.2">
      <c r="A96" s="645" t="s">
        <v>1305</v>
      </c>
      <c r="B96" s="644">
        <v>15410000</v>
      </c>
      <c r="C96" s="644">
        <v>409999.2</v>
      </c>
      <c r="D96" s="4"/>
      <c r="E96" s="919"/>
    </row>
    <row r="97" spans="1:5" x14ac:dyDescent="0.2">
      <c r="A97" s="987" t="s">
        <v>907</v>
      </c>
      <c r="B97" s="988">
        <f>SUM(B19:B96)</f>
        <v>61410563</v>
      </c>
      <c r="C97" s="988">
        <f>SUM(C19:C96)</f>
        <v>26398825.889999997</v>
      </c>
      <c r="D97" s="4"/>
      <c r="E97" s="919"/>
    </row>
    <row r="98" spans="1:5" x14ac:dyDescent="0.2">
      <c r="A98" s="645" t="s">
        <v>866</v>
      </c>
      <c r="B98" s="644">
        <v>1009659.25</v>
      </c>
      <c r="C98" s="644">
        <v>266756.05</v>
      </c>
      <c r="D98" s="4"/>
      <c r="E98" s="919"/>
    </row>
    <row r="99" spans="1:5" x14ac:dyDescent="0.2">
      <c r="A99" s="987" t="s">
        <v>895</v>
      </c>
      <c r="B99" s="988">
        <f>B98</f>
        <v>1009659.25</v>
      </c>
      <c r="C99" s="988">
        <f>C98</f>
        <v>266756.05</v>
      </c>
      <c r="D99" s="4"/>
      <c r="E99" s="919"/>
    </row>
    <row r="100" spans="1:5" x14ac:dyDescent="0.2">
      <c r="A100" s="645" t="s">
        <v>867</v>
      </c>
      <c r="B100" s="644">
        <v>11459774.49</v>
      </c>
      <c r="C100" s="644">
        <v>11082251.140000001</v>
      </c>
      <c r="D100" s="4"/>
      <c r="E100" s="919"/>
    </row>
    <row r="101" spans="1:5" x14ac:dyDescent="0.2">
      <c r="A101" s="645" t="s">
        <v>868</v>
      </c>
      <c r="B101" s="644">
        <v>500000</v>
      </c>
      <c r="C101" s="644">
        <v>500000</v>
      </c>
      <c r="D101" s="4"/>
      <c r="E101" s="919"/>
    </row>
    <row r="102" spans="1:5" x14ac:dyDescent="0.2">
      <c r="A102" s="645" t="s">
        <v>869</v>
      </c>
      <c r="B102" s="644">
        <v>112500</v>
      </c>
      <c r="C102" s="644">
        <v>112412.04</v>
      </c>
      <c r="D102" s="4"/>
      <c r="E102" s="919"/>
    </row>
    <row r="103" spans="1:5" x14ac:dyDescent="0.2">
      <c r="A103" s="645" t="s">
        <v>1313</v>
      </c>
      <c r="B103" s="644">
        <v>1394456</v>
      </c>
      <c r="C103" s="644">
        <v>1004446</v>
      </c>
      <c r="D103" s="4"/>
      <c r="E103" s="919"/>
    </row>
    <row r="104" spans="1:5" x14ac:dyDescent="0.2">
      <c r="A104" s="645" t="s">
        <v>1314</v>
      </c>
      <c r="B104" s="644">
        <v>11974605.49</v>
      </c>
      <c r="C104" s="644">
        <v>12201864.050000001</v>
      </c>
      <c r="D104" s="4"/>
      <c r="E104" s="919"/>
    </row>
    <row r="105" spans="1:5" x14ac:dyDescent="0.2">
      <c r="A105" s="645" t="s">
        <v>1315</v>
      </c>
      <c r="B105" s="644">
        <v>573260</v>
      </c>
      <c r="C105" s="644">
        <v>523747.33</v>
      </c>
      <c r="D105" s="4"/>
      <c r="E105" s="919"/>
    </row>
    <row r="106" spans="1:5" x14ac:dyDescent="0.2">
      <c r="A106" s="645" t="s">
        <v>1316</v>
      </c>
      <c r="B106" s="644">
        <v>1067000</v>
      </c>
      <c r="C106" s="644">
        <v>1073000</v>
      </c>
      <c r="D106" s="4"/>
      <c r="E106" s="919"/>
    </row>
    <row r="107" spans="1:5" x14ac:dyDescent="0.2">
      <c r="A107" s="645" t="s">
        <v>872</v>
      </c>
      <c r="B107" s="644">
        <v>1641001</v>
      </c>
      <c r="C107" s="644">
        <v>1607931</v>
      </c>
      <c r="D107" s="4"/>
      <c r="E107" s="919"/>
    </row>
    <row r="108" spans="1:5" x14ac:dyDescent="0.2">
      <c r="A108" s="645" t="s">
        <v>896</v>
      </c>
      <c r="B108" s="644">
        <v>590501</v>
      </c>
      <c r="C108" s="644">
        <v>590501</v>
      </c>
      <c r="D108" s="4"/>
      <c r="E108" s="919"/>
    </row>
    <row r="109" spans="1:5" x14ac:dyDescent="0.2">
      <c r="A109" s="654" t="s">
        <v>873</v>
      </c>
      <c r="B109" s="655">
        <v>327300</v>
      </c>
      <c r="C109" s="655">
        <v>297300</v>
      </c>
      <c r="D109" s="4"/>
      <c r="E109" s="919"/>
    </row>
    <row r="110" spans="1:5" x14ac:dyDescent="0.2">
      <c r="A110" s="645" t="s">
        <v>875</v>
      </c>
      <c r="B110" s="644">
        <v>212529</v>
      </c>
      <c r="C110" s="644">
        <v>212529</v>
      </c>
      <c r="D110" s="4"/>
      <c r="E110" s="919"/>
    </row>
    <row r="111" spans="1:5" x14ac:dyDescent="0.2">
      <c r="A111" s="645" t="s">
        <v>876</v>
      </c>
      <c r="B111" s="644">
        <v>0</v>
      </c>
      <c r="C111" s="644">
        <v>391120</v>
      </c>
      <c r="D111" s="4"/>
      <c r="E111" s="919"/>
    </row>
    <row r="112" spans="1:5" x14ac:dyDescent="0.2">
      <c r="A112" s="989"/>
      <c r="B112" s="990"/>
      <c r="C112" s="990"/>
      <c r="D112" s="4"/>
      <c r="E112" s="919"/>
    </row>
    <row r="113" spans="1:5" x14ac:dyDescent="0.2">
      <c r="A113" s="100"/>
      <c r="B113" s="100"/>
      <c r="C113" s="131" t="s">
        <v>911</v>
      </c>
    </row>
    <row r="114" spans="1:5" ht="39" customHeight="1" x14ac:dyDescent="0.25">
      <c r="A114" s="1331" t="s">
        <v>1233</v>
      </c>
      <c r="B114" s="1331"/>
      <c r="C114" s="1331"/>
      <c r="D114" s="642"/>
    </row>
    <row r="115" spans="1:5" ht="6.75" customHeight="1" x14ac:dyDescent="0.2"/>
    <row r="116" spans="1:5" ht="56.25" x14ac:dyDescent="0.2">
      <c r="A116" s="625" t="s">
        <v>898</v>
      </c>
      <c r="B116" s="647" t="s">
        <v>1234</v>
      </c>
      <c r="C116" s="647" t="s">
        <v>1235</v>
      </c>
      <c r="D116" s="4"/>
    </row>
    <row r="117" spans="1:5" x14ac:dyDescent="0.2">
      <c r="A117" s="645" t="s">
        <v>1317</v>
      </c>
      <c r="B117" s="644">
        <v>1392022</v>
      </c>
      <c r="C117" s="644">
        <v>838962.88</v>
      </c>
      <c r="D117" s="4"/>
      <c r="E117" s="919"/>
    </row>
    <row r="118" spans="1:5" x14ac:dyDescent="0.2">
      <c r="A118" s="645" t="s">
        <v>893</v>
      </c>
      <c r="B118" s="644">
        <v>110000</v>
      </c>
      <c r="C118" s="644">
        <v>0</v>
      </c>
      <c r="D118" s="4"/>
      <c r="E118" s="919"/>
    </row>
    <row r="119" spans="1:5" x14ac:dyDescent="0.2">
      <c r="A119" s="645" t="s">
        <v>1318</v>
      </c>
      <c r="B119" s="644">
        <v>1740775.6</v>
      </c>
      <c r="C119" s="644">
        <v>1000000</v>
      </c>
      <c r="D119" s="4"/>
      <c r="E119" s="919"/>
    </row>
    <row r="120" spans="1:5" x14ac:dyDescent="0.2">
      <c r="A120" s="645" t="s">
        <v>1319</v>
      </c>
      <c r="B120" s="644">
        <v>457782</v>
      </c>
      <c r="C120" s="644">
        <v>404643.02</v>
      </c>
      <c r="D120" s="4"/>
      <c r="E120" s="919"/>
    </row>
    <row r="121" spans="1:5" x14ac:dyDescent="0.2">
      <c r="A121" s="645" t="s">
        <v>877</v>
      </c>
      <c r="B121" s="644">
        <v>4099785</v>
      </c>
      <c r="C121" s="644">
        <v>5306944.4000000004</v>
      </c>
      <c r="D121" s="4"/>
      <c r="E121" s="919"/>
    </row>
    <row r="122" spans="1:5" x14ac:dyDescent="0.2">
      <c r="A122" s="645" t="s">
        <v>878</v>
      </c>
      <c r="B122" s="644">
        <v>119700</v>
      </c>
      <c r="C122" s="644">
        <v>60000</v>
      </c>
      <c r="D122" s="4"/>
      <c r="E122" s="919"/>
    </row>
    <row r="123" spans="1:5" x14ac:dyDescent="0.2">
      <c r="A123" s="645" t="s">
        <v>879</v>
      </c>
      <c r="B123" s="644">
        <v>332999</v>
      </c>
      <c r="C123" s="644">
        <v>131748.35999999999</v>
      </c>
      <c r="D123" s="4"/>
      <c r="E123" s="919"/>
    </row>
    <row r="124" spans="1:5" x14ac:dyDescent="0.2">
      <c r="A124" s="645" t="s">
        <v>1320</v>
      </c>
      <c r="B124" s="644">
        <v>259580</v>
      </c>
      <c r="C124" s="644">
        <v>107660</v>
      </c>
      <c r="D124" s="4"/>
      <c r="E124" s="919"/>
    </row>
    <row r="125" spans="1:5" x14ac:dyDescent="0.2">
      <c r="A125" s="645" t="s">
        <v>880</v>
      </c>
      <c r="B125" s="644">
        <v>69979.16</v>
      </c>
      <c r="C125" s="644">
        <v>62479.16</v>
      </c>
      <c r="D125" s="4"/>
      <c r="E125" s="919"/>
    </row>
    <row r="126" spans="1:5" x14ac:dyDescent="0.2">
      <c r="A126" s="645" t="s">
        <v>881</v>
      </c>
      <c r="B126" s="644">
        <v>442000</v>
      </c>
      <c r="C126" s="644">
        <v>519295.49</v>
      </c>
      <c r="D126" s="4"/>
      <c r="E126" s="919"/>
    </row>
    <row r="127" spans="1:5" x14ac:dyDescent="0.2">
      <c r="A127" s="645" t="s">
        <v>882</v>
      </c>
      <c r="B127" s="644">
        <v>1561618</v>
      </c>
      <c r="C127" s="644">
        <v>1523222</v>
      </c>
      <c r="D127" s="4"/>
      <c r="E127" s="919"/>
    </row>
    <row r="128" spans="1:5" x14ac:dyDescent="0.2">
      <c r="A128" s="645" t="s">
        <v>1321</v>
      </c>
      <c r="B128" s="644">
        <v>2759971</v>
      </c>
      <c r="C128" s="644">
        <v>903355.48</v>
      </c>
      <c r="D128" s="4"/>
      <c r="E128" s="919"/>
    </row>
    <row r="129" spans="1:5" x14ac:dyDescent="0.2">
      <c r="A129" s="645" t="s">
        <v>1322</v>
      </c>
      <c r="B129" s="644">
        <v>25200</v>
      </c>
      <c r="C129" s="644">
        <v>25200</v>
      </c>
      <c r="D129" s="4"/>
      <c r="E129" s="919"/>
    </row>
    <row r="130" spans="1:5" x14ac:dyDescent="0.2">
      <c r="A130" s="645" t="s">
        <v>1323</v>
      </c>
      <c r="B130" s="644">
        <v>168200</v>
      </c>
      <c r="C130" s="644">
        <v>116300</v>
      </c>
      <c r="D130" s="4"/>
      <c r="E130" s="919"/>
    </row>
    <row r="131" spans="1:5" x14ac:dyDescent="0.2">
      <c r="A131" s="645" t="s">
        <v>1324</v>
      </c>
      <c r="B131" s="644">
        <v>2866859.5</v>
      </c>
      <c r="C131" s="644">
        <v>2703219.5</v>
      </c>
      <c r="D131" s="4"/>
      <c r="E131" s="919"/>
    </row>
    <row r="132" spans="1:5" x14ac:dyDescent="0.2">
      <c r="A132" s="987" t="s">
        <v>897</v>
      </c>
      <c r="B132" s="988">
        <f>SUM(B100:B131)</f>
        <v>46259398.239999995</v>
      </c>
      <c r="C132" s="988">
        <f>SUM(C100:C131)</f>
        <v>43300131.849999994</v>
      </c>
      <c r="D132" s="4"/>
    </row>
    <row r="133" spans="1:5" x14ac:dyDescent="0.2">
      <c r="A133" s="645" t="s">
        <v>1325</v>
      </c>
      <c r="B133" s="644">
        <v>10000000</v>
      </c>
      <c r="C133" s="644">
        <v>10000000</v>
      </c>
      <c r="D133" s="4"/>
    </row>
    <row r="134" spans="1:5" x14ac:dyDescent="0.2">
      <c r="A134" s="987" t="s">
        <v>899</v>
      </c>
      <c r="B134" s="988">
        <f>B133</f>
        <v>10000000</v>
      </c>
      <c r="C134" s="988">
        <f>C133</f>
        <v>10000000</v>
      </c>
      <c r="D134" s="4"/>
    </row>
    <row r="135" spans="1:5" x14ac:dyDescent="0.2">
      <c r="A135" s="645" t="s">
        <v>883</v>
      </c>
      <c r="B135" s="644">
        <v>5000000</v>
      </c>
      <c r="C135" s="644">
        <v>0</v>
      </c>
      <c r="D135" s="4"/>
    </row>
    <row r="136" spans="1:5" x14ac:dyDescent="0.2">
      <c r="A136" s="987" t="s">
        <v>900</v>
      </c>
      <c r="B136" s="988">
        <v>5000000</v>
      </c>
      <c r="C136" s="988">
        <v>0</v>
      </c>
      <c r="D136" s="4"/>
    </row>
    <row r="137" spans="1:5" x14ac:dyDescent="0.2">
      <c r="A137" s="645" t="s">
        <v>884</v>
      </c>
      <c r="B137" s="644">
        <v>1389079</v>
      </c>
      <c r="C137" s="644">
        <v>1389079</v>
      </c>
      <c r="D137" s="4"/>
    </row>
    <row r="138" spans="1:5" x14ac:dyDescent="0.2">
      <c r="A138" s="987" t="s">
        <v>901</v>
      </c>
      <c r="B138" s="988">
        <f>B137</f>
        <v>1389079</v>
      </c>
      <c r="C138" s="988">
        <f>C137</f>
        <v>1389079</v>
      </c>
      <c r="D138" s="4"/>
    </row>
    <row r="139" spans="1:5" x14ac:dyDescent="0.2">
      <c r="A139" s="650" t="s">
        <v>903</v>
      </c>
      <c r="B139" s="651">
        <f>B142+B149+B155</f>
        <v>20483690</v>
      </c>
      <c r="C139" s="651">
        <f>C142+C149+C155</f>
        <v>20137842.43</v>
      </c>
      <c r="D139" s="4"/>
    </row>
    <row r="140" spans="1:5" x14ac:dyDescent="0.2">
      <c r="A140" s="645" t="s">
        <v>885</v>
      </c>
      <c r="B140" s="644">
        <v>13533100</v>
      </c>
      <c r="C140" s="644">
        <v>13532342</v>
      </c>
      <c r="D140" s="4"/>
    </row>
    <row r="141" spans="1:5" x14ac:dyDescent="0.2">
      <c r="A141" s="645" t="s">
        <v>886</v>
      </c>
      <c r="B141" s="644">
        <v>898000</v>
      </c>
      <c r="C141" s="644">
        <v>895116</v>
      </c>
      <c r="D141" s="4"/>
    </row>
    <row r="142" spans="1:5" x14ac:dyDescent="0.2">
      <c r="A142" s="985" t="s">
        <v>1245</v>
      </c>
      <c r="B142" s="988">
        <f>SUM(B140:B141)</f>
        <v>14431100</v>
      </c>
      <c r="C142" s="988">
        <f>SUM(C140:C141)</f>
        <v>14427458</v>
      </c>
      <c r="D142" s="4"/>
    </row>
    <row r="143" spans="1:5" x14ac:dyDescent="0.2">
      <c r="A143" s="645" t="s">
        <v>1326</v>
      </c>
      <c r="B143" s="644">
        <v>200000</v>
      </c>
      <c r="C143" s="644">
        <v>200000</v>
      </c>
      <c r="D143" s="4"/>
    </row>
    <row r="144" spans="1:5" x14ac:dyDescent="0.2">
      <c r="A144" s="645" t="s">
        <v>1327</v>
      </c>
      <c r="B144" s="644">
        <v>500000</v>
      </c>
      <c r="C144" s="644">
        <v>500000</v>
      </c>
      <c r="D144" s="4"/>
    </row>
    <row r="145" spans="1:4" x14ac:dyDescent="0.2">
      <c r="A145" s="645" t="s">
        <v>1328</v>
      </c>
      <c r="B145" s="644">
        <v>300000</v>
      </c>
      <c r="C145" s="644">
        <v>300000</v>
      </c>
      <c r="D145" s="4"/>
    </row>
    <row r="146" spans="1:4" x14ac:dyDescent="0.2">
      <c r="A146" s="645" t="s">
        <v>1332</v>
      </c>
      <c r="B146" s="644">
        <v>768960</v>
      </c>
      <c r="C146" s="644">
        <v>993754.43</v>
      </c>
      <c r="D146" s="4"/>
    </row>
    <row r="147" spans="1:4" x14ac:dyDescent="0.2">
      <c r="A147" s="645" t="s">
        <v>913</v>
      </c>
      <c r="B147" s="644">
        <v>2000000</v>
      </c>
      <c r="C147" s="644">
        <v>2000000</v>
      </c>
      <c r="D147" s="4"/>
    </row>
    <row r="148" spans="1:4" x14ac:dyDescent="0.2">
      <c r="A148" s="645" t="s">
        <v>1329</v>
      </c>
      <c r="B148" s="644">
        <v>167500</v>
      </c>
      <c r="C148" s="644">
        <v>167500</v>
      </c>
      <c r="D148" s="4"/>
    </row>
    <row r="149" spans="1:4" x14ac:dyDescent="0.2">
      <c r="A149" s="987" t="s">
        <v>907</v>
      </c>
      <c r="B149" s="988">
        <f>SUM(B143:B148)</f>
        <v>3936460</v>
      </c>
      <c r="C149" s="988">
        <f>SUM(C143:C148)</f>
        <v>4161254.43</v>
      </c>
      <c r="D149" s="4"/>
    </row>
    <row r="150" spans="1:4" x14ac:dyDescent="0.2">
      <c r="A150" s="645" t="s">
        <v>870</v>
      </c>
      <c r="B150" s="644">
        <v>1472000</v>
      </c>
      <c r="C150" s="644">
        <v>1450000</v>
      </c>
      <c r="D150" s="4"/>
    </row>
    <row r="151" spans="1:4" x14ac:dyDescent="0.2">
      <c r="A151" s="645" t="s">
        <v>871</v>
      </c>
      <c r="B151" s="644">
        <v>29130</v>
      </c>
      <c r="C151" s="644">
        <v>29130</v>
      </c>
      <c r="D151" s="4"/>
    </row>
    <row r="152" spans="1:4" x14ac:dyDescent="0.2">
      <c r="A152" s="645" t="s">
        <v>887</v>
      </c>
      <c r="B152" s="644">
        <v>70000</v>
      </c>
      <c r="C152" s="644">
        <v>70000</v>
      </c>
      <c r="D152" s="4"/>
    </row>
    <row r="153" spans="1:4" x14ac:dyDescent="0.2">
      <c r="A153" s="645" t="s">
        <v>1330</v>
      </c>
      <c r="B153" s="644">
        <v>45000</v>
      </c>
      <c r="C153" s="644">
        <v>0</v>
      </c>
      <c r="D153" s="4"/>
    </row>
    <row r="154" spans="1:4" x14ac:dyDescent="0.2">
      <c r="A154" s="645" t="s">
        <v>1331</v>
      </c>
      <c r="B154" s="644">
        <v>500000</v>
      </c>
      <c r="C154" s="644">
        <v>0</v>
      </c>
      <c r="D154" s="4"/>
    </row>
    <row r="155" spans="1:4" x14ac:dyDescent="0.2">
      <c r="A155" s="987" t="s">
        <v>897</v>
      </c>
      <c r="B155" s="988">
        <f>SUM(B150:B154)</f>
        <v>2116130</v>
      </c>
      <c r="C155" s="988">
        <f>SUM(C150:C154)</f>
        <v>1549130</v>
      </c>
      <c r="D155" s="4"/>
    </row>
    <row r="156" spans="1:4" x14ac:dyDescent="0.2">
      <c r="A156" s="652" t="s">
        <v>904</v>
      </c>
      <c r="B156" s="653">
        <f>B5+B139</f>
        <v>213689889.49000001</v>
      </c>
      <c r="C156" s="653">
        <f>C5+C139</f>
        <v>169829321.22</v>
      </c>
      <c r="D156" s="4"/>
    </row>
    <row r="157" spans="1:4" x14ac:dyDescent="0.2">
      <c r="A157" s="648" t="s">
        <v>905</v>
      </c>
      <c r="B157" s="649">
        <f>B204+B259+B263+B266+B297</f>
        <v>319648425.88999999</v>
      </c>
      <c r="C157" s="649">
        <f>C204+C259+C263+C266+C297</f>
        <v>177590772.72000003</v>
      </c>
      <c r="D157" s="4"/>
    </row>
    <row r="158" spans="1:4" x14ac:dyDescent="0.2">
      <c r="A158" s="645" t="s">
        <v>1333</v>
      </c>
      <c r="B158" s="644">
        <v>10100000</v>
      </c>
      <c r="C158" s="644">
        <v>10100000</v>
      </c>
      <c r="D158" s="4"/>
    </row>
    <row r="159" spans="1:4" x14ac:dyDescent="0.2">
      <c r="A159" s="645" t="s">
        <v>888</v>
      </c>
      <c r="B159" s="644">
        <v>100000</v>
      </c>
      <c r="C159" s="644">
        <v>0</v>
      </c>
      <c r="D159" s="4"/>
    </row>
    <row r="160" spans="1:4" x14ac:dyDescent="0.2">
      <c r="A160" s="645" t="s">
        <v>1334</v>
      </c>
      <c r="B160" s="644">
        <v>0</v>
      </c>
      <c r="C160" s="644">
        <v>100000</v>
      </c>
      <c r="D160" s="4"/>
    </row>
    <row r="161" spans="1:4" x14ac:dyDescent="0.2">
      <c r="A161" s="645" t="s">
        <v>1335</v>
      </c>
      <c r="B161" s="644">
        <v>0</v>
      </c>
      <c r="C161" s="644">
        <v>200000</v>
      </c>
      <c r="D161" s="4"/>
    </row>
    <row r="162" spans="1:4" x14ac:dyDescent="0.2">
      <c r="A162" s="645" t="s">
        <v>1336</v>
      </c>
      <c r="B162" s="644">
        <v>120000</v>
      </c>
      <c r="C162" s="644">
        <v>0</v>
      </c>
      <c r="D162" s="4"/>
    </row>
    <row r="163" spans="1:4" x14ac:dyDescent="0.2">
      <c r="A163" s="645" t="s">
        <v>1337</v>
      </c>
      <c r="B163" s="644">
        <v>200000</v>
      </c>
      <c r="C163" s="644">
        <v>180000</v>
      </c>
      <c r="D163" s="4"/>
    </row>
    <row r="164" spans="1:4" x14ac:dyDescent="0.2">
      <c r="A164" s="645" t="s">
        <v>1338</v>
      </c>
      <c r="B164" s="644">
        <v>49750000</v>
      </c>
      <c r="C164" s="644">
        <v>0</v>
      </c>
      <c r="D164" s="4"/>
    </row>
    <row r="165" spans="1:4" x14ac:dyDescent="0.2">
      <c r="A165" s="645" t="s">
        <v>889</v>
      </c>
      <c r="B165" s="644">
        <v>0</v>
      </c>
      <c r="C165" s="644">
        <v>415000</v>
      </c>
      <c r="D165" s="4"/>
    </row>
    <row r="166" spans="1:4" x14ac:dyDescent="0.2">
      <c r="A166" s="645" t="s">
        <v>890</v>
      </c>
      <c r="B166" s="644">
        <v>0</v>
      </c>
      <c r="C166" s="644">
        <v>314537.90999999997</v>
      </c>
      <c r="D166" s="4"/>
    </row>
    <row r="167" spans="1:4" x14ac:dyDescent="0.2">
      <c r="A167" s="645" t="s">
        <v>1339</v>
      </c>
      <c r="B167" s="644">
        <v>0</v>
      </c>
      <c r="C167" s="644">
        <v>2232000</v>
      </c>
      <c r="D167" s="4"/>
    </row>
    <row r="168" spans="1:4" x14ac:dyDescent="0.2">
      <c r="A168" s="989"/>
      <c r="B168" s="990"/>
      <c r="C168" s="990"/>
      <c r="D168" s="4"/>
    </row>
    <row r="169" spans="1:4" x14ac:dyDescent="0.2">
      <c r="A169" s="100"/>
      <c r="B169" s="100"/>
      <c r="C169" s="131" t="s">
        <v>912</v>
      </c>
    </row>
    <row r="170" spans="1:4" ht="39" customHeight="1" x14ac:dyDescent="0.25">
      <c r="A170" s="1331" t="s">
        <v>1233</v>
      </c>
      <c r="B170" s="1331"/>
      <c r="C170" s="1331"/>
      <c r="D170" s="642"/>
    </row>
    <row r="171" spans="1:4" ht="6.75" customHeight="1" x14ac:dyDescent="0.2"/>
    <row r="172" spans="1:4" ht="56.25" x14ac:dyDescent="0.2">
      <c r="A172" s="625" t="s">
        <v>898</v>
      </c>
      <c r="B172" s="647" t="s">
        <v>1234</v>
      </c>
      <c r="C172" s="647" t="s">
        <v>1235</v>
      </c>
      <c r="D172" s="4"/>
    </row>
    <row r="173" spans="1:4" x14ac:dyDescent="0.2">
      <c r="A173" s="645" t="s">
        <v>1340</v>
      </c>
      <c r="B173" s="644">
        <v>0</v>
      </c>
      <c r="C173" s="644">
        <v>893940</v>
      </c>
      <c r="D173" s="4"/>
    </row>
    <row r="174" spans="1:4" x14ac:dyDescent="0.2">
      <c r="A174" s="645" t="s">
        <v>1341</v>
      </c>
      <c r="B174" s="644">
        <v>0</v>
      </c>
      <c r="C174" s="644">
        <v>689829</v>
      </c>
      <c r="D174" s="4"/>
    </row>
    <row r="175" spans="1:4" x14ac:dyDescent="0.2">
      <c r="A175" s="645" t="s">
        <v>1342</v>
      </c>
      <c r="B175" s="644">
        <v>0</v>
      </c>
      <c r="C175" s="644">
        <v>426520</v>
      </c>
      <c r="D175" s="4"/>
    </row>
    <row r="176" spans="1:4" x14ac:dyDescent="0.2">
      <c r="A176" s="645" t="s">
        <v>1343</v>
      </c>
      <c r="B176" s="644">
        <v>0</v>
      </c>
      <c r="C176" s="644">
        <v>396000</v>
      </c>
      <c r="D176" s="4"/>
    </row>
    <row r="177" spans="1:4" x14ac:dyDescent="0.2">
      <c r="A177" s="645" t="s">
        <v>1344</v>
      </c>
      <c r="B177" s="644">
        <v>0</v>
      </c>
      <c r="C177" s="644">
        <v>362891</v>
      </c>
      <c r="D177" s="4"/>
    </row>
    <row r="178" spans="1:4" x14ac:dyDescent="0.2">
      <c r="A178" s="645" t="s">
        <v>1345</v>
      </c>
      <c r="B178" s="644">
        <v>0</v>
      </c>
      <c r="C178" s="644">
        <v>8500000</v>
      </c>
      <c r="D178" s="4"/>
    </row>
    <row r="179" spans="1:4" x14ac:dyDescent="0.2">
      <c r="A179" s="645" t="s">
        <v>1346</v>
      </c>
      <c r="B179" s="644">
        <v>0</v>
      </c>
      <c r="C179" s="644">
        <v>500000</v>
      </c>
      <c r="D179" s="4"/>
    </row>
    <row r="180" spans="1:4" x14ac:dyDescent="0.2">
      <c r="A180" s="645" t="s">
        <v>1347</v>
      </c>
      <c r="B180" s="644">
        <v>14000000</v>
      </c>
      <c r="C180" s="644">
        <v>8000000</v>
      </c>
      <c r="D180" s="4"/>
    </row>
    <row r="181" spans="1:4" x14ac:dyDescent="0.2">
      <c r="A181" s="645" t="s">
        <v>1348</v>
      </c>
      <c r="B181" s="644">
        <v>100000</v>
      </c>
      <c r="C181" s="644">
        <v>98376.98</v>
      </c>
      <c r="D181" s="4"/>
    </row>
    <row r="182" spans="1:4" x14ac:dyDescent="0.2">
      <c r="A182" s="645" t="s">
        <v>1349</v>
      </c>
      <c r="B182" s="644">
        <v>7736221</v>
      </c>
      <c r="C182" s="644">
        <v>0</v>
      </c>
      <c r="D182" s="4"/>
    </row>
    <row r="183" spans="1:4" x14ac:dyDescent="0.2">
      <c r="A183" s="645" t="s">
        <v>1350</v>
      </c>
      <c r="B183" s="644">
        <v>11900000</v>
      </c>
      <c r="C183" s="644">
        <v>0</v>
      </c>
      <c r="D183" s="4"/>
    </row>
    <row r="184" spans="1:4" x14ac:dyDescent="0.2">
      <c r="A184" s="645" t="s">
        <v>1351</v>
      </c>
      <c r="B184" s="644">
        <v>9320000</v>
      </c>
      <c r="C184" s="644">
        <v>3638641.14</v>
      </c>
      <c r="D184" s="4"/>
    </row>
    <row r="185" spans="1:4" x14ac:dyDescent="0.2">
      <c r="A185" s="645" t="s">
        <v>1352</v>
      </c>
      <c r="B185" s="644">
        <v>1400000</v>
      </c>
      <c r="C185" s="644">
        <v>0</v>
      </c>
      <c r="D185" s="4"/>
    </row>
    <row r="186" spans="1:4" x14ac:dyDescent="0.2">
      <c r="A186" s="645" t="s">
        <v>1353</v>
      </c>
      <c r="B186" s="644">
        <v>300000</v>
      </c>
      <c r="C186" s="644">
        <v>300000</v>
      </c>
      <c r="D186" s="4"/>
    </row>
    <row r="187" spans="1:4" x14ac:dyDescent="0.2">
      <c r="A187" s="645" t="s">
        <v>1354</v>
      </c>
      <c r="B187" s="644">
        <v>300000</v>
      </c>
      <c r="C187" s="644">
        <v>0</v>
      </c>
      <c r="D187" s="4"/>
    </row>
    <row r="188" spans="1:4" x14ac:dyDescent="0.2">
      <c r="A188" s="645" t="s">
        <v>1355</v>
      </c>
      <c r="B188" s="644">
        <v>1080000</v>
      </c>
      <c r="C188" s="644">
        <v>0</v>
      </c>
      <c r="D188" s="4"/>
    </row>
    <row r="189" spans="1:4" x14ac:dyDescent="0.2">
      <c r="A189" s="645" t="s">
        <v>1356</v>
      </c>
      <c r="B189" s="644">
        <v>1285476.76</v>
      </c>
      <c r="C189" s="644">
        <v>0</v>
      </c>
      <c r="D189" s="4"/>
    </row>
    <row r="190" spans="1:4" x14ac:dyDescent="0.2">
      <c r="A190" s="645" t="s">
        <v>1357</v>
      </c>
      <c r="B190" s="644">
        <v>3000000</v>
      </c>
      <c r="C190" s="644">
        <v>3000000</v>
      </c>
      <c r="D190" s="4"/>
    </row>
    <row r="191" spans="1:4" x14ac:dyDescent="0.2">
      <c r="A191" s="645" t="s">
        <v>1358</v>
      </c>
      <c r="B191" s="644">
        <v>311000</v>
      </c>
      <c r="C191" s="644">
        <v>311000</v>
      </c>
      <c r="D191" s="4"/>
    </row>
    <row r="192" spans="1:4" x14ac:dyDescent="0.2">
      <c r="A192" s="645" t="s">
        <v>1359</v>
      </c>
      <c r="B192" s="644">
        <v>7200000</v>
      </c>
      <c r="C192" s="644">
        <v>0</v>
      </c>
      <c r="D192" s="4"/>
    </row>
    <row r="193" spans="1:4" x14ac:dyDescent="0.2">
      <c r="A193" s="645" t="s">
        <v>891</v>
      </c>
      <c r="B193" s="644">
        <v>0</v>
      </c>
      <c r="C193" s="644">
        <v>6312176.1299999999</v>
      </c>
      <c r="D193" s="4"/>
    </row>
    <row r="194" spans="1:4" x14ac:dyDescent="0.2">
      <c r="A194" s="645" t="s">
        <v>892</v>
      </c>
      <c r="B194" s="644">
        <v>0</v>
      </c>
      <c r="C194" s="644">
        <v>9854471.0999999996</v>
      </c>
      <c r="D194" s="4"/>
    </row>
    <row r="195" spans="1:4" x14ac:dyDescent="0.2">
      <c r="A195" s="645" t="s">
        <v>1360</v>
      </c>
      <c r="B195" s="644">
        <v>1000000</v>
      </c>
      <c r="C195" s="644">
        <v>0</v>
      </c>
      <c r="D195" s="4"/>
    </row>
    <row r="196" spans="1:4" x14ac:dyDescent="0.2">
      <c r="A196" s="645" t="s">
        <v>1361</v>
      </c>
      <c r="B196" s="644">
        <v>1327080</v>
      </c>
      <c r="C196" s="644">
        <v>4200000</v>
      </c>
      <c r="D196" s="4"/>
    </row>
    <row r="197" spans="1:4" x14ac:dyDescent="0.2">
      <c r="A197" s="645" t="s">
        <v>1362</v>
      </c>
      <c r="B197" s="644">
        <v>0</v>
      </c>
      <c r="C197" s="644">
        <v>811542</v>
      </c>
      <c r="D197" s="4"/>
    </row>
    <row r="198" spans="1:4" x14ac:dyDescent="0.2">
      <c r="A198" s="645" t="s">
        <v>1363</v>
      </c>
      <c r="B198" s="644">
        <v>62920</v>
      </c>
      <c r="C198" s="644">
        <v>0</v>
      </c>
      <c r="D198" s="4"/>
    </row>
    <row r="199" spans="1:4" x14ac:dyDescent="0.2">
      <c r="A199" s="645" t="s">
        <v>1364</v>
      </c>
      <c r="B199" s="644">
        <v>500000</v>
      </c>
      <c r="C199" s="644">
        <v>498460.1</v>
      </c>
      <c r="D199" s="4"/>
    </row>
    <row r="200" spans="1:4" x14ac:dyDescent="0.2">
      <c r="A200" s="645" t="s">
        <v>1365</v>
      </c>
      <c r="B200" s="644">
        <v>98000</v>
      </c>
      <c r="C200" s="644">
        <v>0</v>
      </c>
      <c r="D200" s="4"/>
    </row>
    <row r="201" spans="1:4" x14ac:dyDescent="0.2">
      <c r="A201" s="645" t="s">
        <v>1366</v>
      </c>
      <c r="B201" s="644">
        <v>4500000</v>
      </c>
      <c r="C201" s="644">
        <v>4500000</v>
      </c>
      <c r="D201" s="4"/>
    </row>
    <row r="202" spans="1:4" x14ac:dyDescent="0.2">
      <c r="A202" s="645" t="s">
        <v>1367</v>
      </c>
      <c r="B202" s="644">
        <v>200000</v>
      </c>
      <c r="C202" s="644">
        <v>200000</v>
      </c>
      <c r="D202" s="4"/>
    </row>
    <row r="203" spans="1:4" x14ac:dyDescent="0.2">
      <c r="A203" s="645" t="s">
        <v>1368</v>
      </c>
      <c r="B203" s="644">
        <v>500000</v>
      </c>
      <c r="C203" s="644">
        <v>500000</v>
      </c>
      <c r="D203" s="4"/>
    </row>
    <row r="204" spans="1:4" x14ac:dyDescent="0.2">
      <c r="A204" s="987" t="s">
        <v>907</v>
      </c>
      <c r="B204" s="988">
        <f>SUM(B158:B202)+SUM(B203:B203)</f>
        <v>126390697.76000001</v>
      </c>
      <c r="C204" s="988">
        <f>SUM(C158:C202)+SUM(C203:C203)</f>
        <v>67535385.360000014</v>
      </c>
      <c r="D204" s="4"/>
    </row>
    <row r="205" spans="1:4" x14ac:dyDescent="0.2">
      <c r="A205" s="645" t="s">
        <v>1369</v>
      </c>
      <c r="B205" s="644">
        <v>15584886.33</v>
      </c>
      <c r="C205" s="644">
        <v>14028413.48</v>
      </c>
      <c r="D205" s="4"/>
    </row>
    <row r="206" spans="1:4" x14ac:dyDescent="0.2">
      <c r="A206" s="645" t="s">
        <v>870</v>
      </c>
      <c r="B206" s="644">
        <v>11710528</v>
      </c>
      <c r="C206" s="644">
        <v>11366453.609999999</v>
      </c>
      <c r="D206" s="4"/>
    </row>
    <row r="207" spans="1:4" x14ac:dyDescent="0.2">
      <c r="A207" s="645" t="s">
        <v>874</v>
      </c>
      <c r="B207" s="644">
        <v>121164</v>
      </c>
      <c r="C207" s="644">
        <v>121164</v>
      </c>
      <c r="D207" s="4"/>
    </row>
    <row r="208" spans="1:4" x14ac:dyDescent="0.2">
      <c r="A208" s="645" t="s">
        <v>1370</v>
      </c>
      <c r="B208" s="644">
        <v>943828</v>
      </c>
      <c r="C208" s="644">
        <v>0</v>
      </c>
      <c r="D208" s="4"/>
    </row>
    <row r="209" spans="1:4" x14ac:dyDescent="0.2">
      <c r="A209" s="645" t="s">
        <v>1371</v>
      </c>
      <c r="B209" s="644">
        <v>0</v>
      </c>
      <c r="C209" s="644">
        <v>1718772</v>
      </c>
      <c r="D209" s="4"/>
    </row>
    <row r="210" spans="1:4" x14ac:dyDescent="0.2">
      <c r="A210" s="645" t="s">
        <v>1372</v>
      </c>
      <c r="B210" s="644">
        <v>0</v>
      </c>
      <c r="C210" s="644">
        <v>1098568.8700000001</v>
      </c>
      <c r="D210" s="4"/>
    </row>
    <row r="211" spans="1:4" x14ac:dyDescent="0.2">
      <c r="A211" s="645" t="s">
        <v>1373</v>
      </c>
      <c r="B211" s="644">
        <v>0</v>
      </c>
      <c r="C211" s="644">
        <v>1258800</v>
      </c>
      <c r="D211" s="4"/>
    </row>
    <row r="212" spans="1:4" x14ac:dyDescent="0.2">
      <c r="A212" s="645" t="s">
        <v>1374</v>
      </c>
      <c r="B212" s="644">
        <v>2000000</v>
      </c>
      <c r="C212" s="644">
        <v>2050303.3499999999</v>
      </c>
      <c r="D212" s="4"/>
    </row>
    <row r="213" spans="1:4" x14ac:dyDescent="0.2">
      <c r="A213" s="645" t="s">
        <v>1375</v>
      </c>
      <c r="B213" s="644">
        <v>1400000</v>
      </c>
      <c r="C213" s="644">
        <v>0</v>
      </c>
      <c r="D213" s="4"/>
    </row>
    <row r="214" spans="1:4" x14ac:dyDescent="0.2">
      <c r="A214" s="645" t="s">
        <v>1376</v>
      </c>
      <c r="B214" s="644">
        <v>2000000</v>
      </c>
      <c r="C214" s="644">
        <v>2000000</v>
      </c>
      <c r="D214" s="4"/>
    </row>
    <row r="215" spans="1:4" x14ac:dyDescent="0.2">
      <c r="A215" s="645" t="s">
        <v>1377</v>
      </c>
      <c r="B215" s="644">
        <v>1994764.1</v>
      </c>
      <c r="C215" s="644">
        <v>0</v>
      </c>
      <c r="D215" s="4"/>
    </row>
    <row r="216" spans="1:4" x14ac:dyDescent="0.2">
      <c r="A216" s="645" t="s">
        <v>1378</v>
      </c>
      <c r="B216" s="644">
        <v>1983518</v>
      </c>
      <c r="C216" s="644">
        <v>0</v>
      </c>
      <c r="D216" s="4"/>
    </row>
    <row r="217" spans="1:4" x14ac:dyDescent="0.2">
      <c r="A217" s="645" t="s">
        <v>1379</v>
      </c>
      <c r="B217" s="644">
        <v>0</v>
      </c>
      <c r="C217" s="644">
        <v>108850</v>
      </c>
      <c r="D217" s="4"/>
    </row>
    <row r="218" spans="1:4" x14ac:dyDescent="0.2">
      <c r="A218" s="645" t="s">
        <v>1380</v>
      </c>
      <c r="B218" s="644">
        <v>0</v>
      </c>
      <c r="C218" s="644">
        <v>147260</v>
      </c>
      <c r="D218" s="4"/>
    </row>
    <row r="219" spans="1:4" x14ac:dyDescent="0.2">
      <c r="A219" s="645" t="s">
        <v>1381</v>
      </c>
      <c r="B219" s="644">
        <v>0</v>
      </c>
      <c r="C219" s="644">
        <v>300000</v>
      </c>
      <c r="D219" s="4"/>
    </row>
    <row r="220" spans="1:4" x14ac:dyDescent="0.2">
      <c r="A220" s="645" t="s">
        <v>1382</v>
      </c>
      <c r="B220" s="644">
        <v>0</v>
      </c>
      <c r="C220" s="644">
        <v>537884.05000000005</v>
      </c>
      <c r="D220" s="4"/>
    </row>
    <row r="221" spans="1:4" x14ac:dyDescent="0.2">
      <c r="A221" s="645" t="s">
        <v>1383</v>
      </c>
      <c r="B221" s="644">
        <v>0</v>
      </c>
      <c r="C221" s="644">
        <v>300000</v>
      </c>
      <c r="D221" s="4"/>
    </row>
    <row r="222" spans="1:4" x14ac:dyDescent="0.2">
      <c r="A222" s="645" t="s">
        <v>1384</v>
      </c>
      <c r="B222" s="644">
        <v>0</v>
      </c>
      <c r="C222" s="644">
        <v>140000</v>
      </c>
      <c r="D222" s="4"/>
    </row>
    <row r="223" spans="1:4" x14ac:dyDescent="0.2">
      <c r="A223" s="645" t="s">
        <v>1385</v>
      </c>
      <c r="B223" s="644">
        <v>255000</v>
      </c>
      <c r="C223" s="644">
        <v>0</v>
      </c>
      <c r="D223" s="4"/>
    </row>
    <row r="224" spans="1:4" x14ac:dyDescent="0.2">
      <c r="A224" s="989"/>
      <c r="B224" s="990"/>
      <c r="C224" s="990"/>
      <c r="D224" s="4"/>
    </row>
    <row r="225" spans="1:4" x14ac:dyDescent="0.2">
      <c r="A225" s="100"/>
      <c r="B225" s="100"/>
      <c r="C225" s="131" t="s">
        <v>914</v>
      </c>
    </row>
    <row r="226" spans="1:4" ht="39" customHeight="1" x14ac:dyDescent="0.25">
      <c r="A226" s="1331" t="s">
        <v>1233</v>
      </c>
      <c r="B226" s="1331"/>
      <c r="C226" s="1331"/>
      <c r="D226" s="642"/>
    </row>
    <row r="227" spans="1:4" ht="6.75" customHeight="1" x14ac:dyDescent="0.2"/>
    <row r="228" spans="1:4" ht="56.25" x14ac:dyDescent="0.2">
      <c r="A228" s="625" t="s">
        <v>898</v>
      </c>
      <c r="B228" s="647" t="s">
        <v>1234</v>
      </c>
      <c r="C228" s="647" t="s">
        <v>1235</v>
      </c>
      <c r="D228" s="4"/>
    </row>
    <row r="229" spans="1:4" x14ac:dyDescent="0.2">
      <c r="A229" s="645" t="s">
        <v>1386</v>
      </c>
      <c r="B229" s="644">
        <v>466000</v>
      </c>
      <c r="C229" s="644">
        <v>0</v>
      </c>
      <c r="D229" s="4"/>
    </row>
    <row r="230" spans="1:4" x14ac:dyDescent="0.2">
      <c r="A230" s="645" t="s">
        <v>1387</v>
      </c>
      <c r="B230" s="644">
        <v>0</v>
      </c>
      <c r="C230" s="644">
        <v>105000</v>
      </c>
      <c r="D230" s="4"/>
    </row>
    <row r="231" spans="1:4" x14ac:dyDescent="0.2">
      <c r="A231" s="645" t="s">
        <v>1388</v>
      </c>
      <c r="B231" s="644">
        <v>0</v>
      </c>
      <c r="C231" s="644">
        <v>86000</v>
      </c>
      <c r="D231" s="4"/>
    </row>
    <row r="232" spans="1:4" x14ac:dyDescent="0.2">
      <c r="A232" s="645" t="s">
        <v>1389</v>
      </c>
      <c r="B232" s="644">
        <v>0</v>
      </c>
      <c r="C232" s="644">
        <v>77497.14</v>
      </c>
      <c r="D232" s="4"/>
    </row>
    <row r="233" spans="1:4" x14ac:dyDescent="0.2">
      <c r="A233" s="645" t="s">
        <v>1390</v>
      </c>
      <c r="B233" s="644">
        <v>0</v>
      </c>
      <c r="C233" s="644">
        <v>102794.3</v>
      </c>
      <c r="D233" s="4"/>
    </row>
    <row r="234" spans="1:4" x14ac:dyDescent="0.2">
      <c r="A234" s="645" t="s">
        <v>1391</v>
      </c>
      <c r="B234" s="644">
        <v>0</v>
      </c>
      <c r="C234" s="644">
        <v>150000</v>
      </c>
      <c r="D234" s="4"/>
    </row>
    <row r="235" spans="1:4" x14ac:dyDescent="0.2">
      <c r="A235" s="645" t="s">
        <v>1392</v>
      </c>
      <c r="B235" s="644">
        <v>0</v>
      </c>
      <c r="C235" s="644">
        <v>150000</v>
      </c>
      <c r="D235" s="4"/>
    </row>
    <row r="236" spans="1:4" x14ac:dyDescent="0.2">
      <c r="A236" s="645" t="s">
        <v>1393</v>
      </c>
      <c r="B236" s="644">
        <v>0</v>
      </c>
      <c r="C236" s="644">
        <v>150000</v>
      </c>
      <c r="D236" s="4"/>
    </row>
    <row r="237" spans="1:4" x14ac:dyDescent="0.2">
      <c r="A237" s="645" t="s">
        <v>1394</v>
      </c>
      <c r="B237" s="644">
        <v>100000</v>
      </c>
      <c r="C237" s="644">
        <v>100000</v>
      </c>
      <c r="D237" s="4"/>
    </row>
    <row r="238" spans="1:4" x14ac:dyDescent="0.2">
      <c r="A238" s="645" t="s">
        <v>1395</v>
      </c>
      <c r="B238" s="644">
        <v>140000</v>
      </c>
      <c r="C238" s="644">
        <v>0</v>
      </c>
      <c r="D238" s="4"/>
    </row>
    <row r="239" spans="1:4" x14ac:dyDescent="0.2">
      <c r="A239" s="645" t="s">
        <v>1396</v>
      </c>
      <c r="B239" s="644">
        <v>32020.84</v>
      </c>
      <c r="C239" s="644">
        <v>32020.84</v>
      </c>
      <c r="D239" s="4"/>
    </row>
    <row r="240" spans="1:4" x14ac:dyDescent="0.2">
      <c r="A240" s="645" t="s">
        <v>1397</v>
      </c>
      <c r="B240" s="644">
        <v>154000</v>
      </c>
      <c r="C240" s="644">
        <v>0</v>
      </c>
      <c r="D240" s="4"/>
    </row>
    <row r="241" spans="1:4" x14ac:dyDescent="0.2">
      <c r="A241" s="645" t="s">
        <v>1398</v>
      </c>
      <c r="B241" s="644">
        <v>67500</v>
      </c>
      <c r="C241" s="644">
        <v>0</v>
      </c>
      <c r="D241" s="4"/>
    </row>
    <row r="242" spans="1:4" x14ac:dyDescent="0.2">
      <c r="A242" s="645" t="s">
        <v>1399</v>
      </c>
      <c r="B242" s="644">
        <v>126816</v>
      </c>
      <c r="C242" s="644">
        <v>0</v>
      </c>
      <c r="D242" s="4"/>
    </row>
    <row r="243" spans="1:4" x14ac:dyDescent="0.2">
      <c r="A243" s="645" t="s">
        <v>1400</v>
      </c>
      <c r="B243" s="644">
        <v>150000</v>
      </c>
      <c r="C243" s="644">
        <v>0</v>
      </c>
      <c r="D243" s="4"/>
    </row>
    <row r="244" spans="1:4" x14ac:dyDescent="0.2">
      <c r="A244" s="645" t="s">
        <v>1401</v>
      </c>
      <c r="B244" s="644">
        <v>0</v>
      </c>
      <c r="C244" s="644">
        <v>141509</v>
      </c>
      <c r="D244" s="4"/>
    </row>
    <row r="245" spans="1:4" x14ac:dyDescent="0.2">
      <c r="A245" s="645" t="s">
        <v>1402</v>
      </c>
      <c r="B245" s="644">
        <v>0</v>
      </c>
      <c r="C245" s="644">
        <v>180000</v>
      </c>
      <c r="D245" s="4"/>
    </row>
    <row r="246" spans="1:4" x14ac:dyDescent="0.2">
      <c r="A246" s="645" t="s">
        <v>1403</v>
      </c>
      <c r="B246" s="644">
        <v>63000</v>
      </c>
      <c r="C246" s="644">
        <v>61902.59</v>
      </c>
      <c r="D246" s="4"/>
    </row>
    <row r="247" spans="1:4" x14ac:dyDescent="0.2">
      <c r="A247" s="645" t="s">
        <v>1404</v>
      </c>
      <c r="B247" s="644">
        <v>700000</v>
      </c>
      <c r="C247" s="644">
        <v>0</v>
      </c>
      <c r="D247" s="4"/>
    </row>
    <row r="248" spans="1:4" x14ac:dyDescent="0.2">
      <c r="A248" s="645" t="s">
        <v>1405</v>
      </c>
      <c r="B248" s="644">
        <v>0</v>
      </c>
      <c r="C248" s="644">
        <v>144685</v>
      </c>
      <c r="D248" s="4"/>
    </row>
    <row r="249" spans="1:4" x14ac:dyDescent="0.2">
      <c r="A249" s="645" t="s">
        <v>1406</v>
      </c>
      <c r="B249" s="644">
        <v>0</v>
      </c>
      <c r="C249" s="644">
        <v>115000</v>
      </c>
      <c r="D249" s="4"/>
    </row>
    <row r="250" spans="1:4" x14ac:dyDescent="0.2">
      <c r="A250" s="645" t="s">
        <v>1407</v>
      </c>
      <c r="B250" s="644">
        <v>0</v>
      </c>
      <c r="C250" s="644">
        <v>29781.46</v>
      </c>
      <c r="D250" s="4"/>
    </row>
    <row r="251" spans="1:4" x14ac:dyDescent="0.2">
      <c r="A251" s="645" t="s">
        <v>1408</v>
      </c>
      <c r="B251" s="644">
        <v>0</v>
      </c>
      <c r="C251" s="644">
        <v>189605</v>
      </c>
      <c r="D251" s="4"/>
    </row>
    <row r="252" spans="1:4" x14ac:dyDescent="0.2">
      <c r="A252" s="645" t="s">
        <v>1409</v>
      </c>
      <c r="B252" s="644">
        <v>930683</v>
      </c>
      <c r="C252" s="644">
        <v>0</v>
      </c>
      <c r="D252" s="4"/>
    </row>
    <row r="253" spans="1:4" x14ac:dyDescent="0.2">
      <c r="A253" s="645" t="s">
        <v>1410</v>
      </c>
      <c r="B253" s="644">
        <v>88000</v>
      </c>
      <c r="C253" s="644">
        <v>0</v>
      </c>
      <c r="D253" s="4"/>
    </row>
    <row r="254" spans="1:4" x14ac:dyDescent="0.2">
      <c r="A254" s="645" t="s">
        <v>1411</v>
      </c>
      <c r="B254" s="644">
        <v>391231</v>
      </c>
      <c r="C254" s="644">
        <v>0</v>
      </c>
      <c r="D254" s="4"/>
    </row>
    <row r="255" spans="1:4" x14ac:dyDescent="0.2">
      <c r="A255" s="645" t="s">
        <v>1412</v>
      </c>
      <c r="B255" s="644">
        <v>1000000</v>
      </c>
      <c r="C255" s="644">
        <v>358620.37</v>
      </c>
      <c r="D255" s="4"/>
    </row>
    <row r="256" spans="1:4" x14ac:dyDescent="0.2">
      <c r="A256" s="645" t="s">
        <v>1413</v>
      </c>
      <c r="B256" s="644">
        <v>838599</v>
      </c>
      <c r="C256" s="644">
        <v>838599</v>
      </c>
      <c r="D256" s="4"/>
    </row>
    <row r="257" spans="1:4" x14ac:dyDescent="0.2">
      <c r="A257" s="645" t="s">
        <v>1414</v>
      </c>
      <c r="B257" s="644">
        <v>1000000</v>
      </c>
      <c r="C257" s="644">
        <v>1000000</v>
      </c>
      <c r="D257" s="4"/>
    </row>
    <row r="258" spans="1:4" x14ac:dyDescent="0.2">
      <c r="A258" s="645" t="s">
        <v>1415</v>
      </c>
      <c r="B258" s="644">
        <v>1000000</v>
      </c>
      <c r="C258" s="644">
        <v>900000</v>
      </c>
      <c r="D258" s="4"/>
    </row>
    <row r="259" spans="1:4" x14ac:dyDescent="0.2">
      <c r="A259" s="987" t="s">
        <v>897</v>
      </c>
      <c r="B259" s="988">
        <f>SUM(B229:B258)+SUM(B205:B223)</f>
        <v>45241538.269999996</v>
      </c>
      <c r="C259" s="988">
        <f>SUM(C229:C258)+SUM(C205:C223)</f>
        <v>40089484.060000002</v>
      </c>
      <c r="D259" s="4"/>
    </row>
    <row r="260" spans="1:4" x14ac:dyDescent="0.2">
      <c r="A260" s="645" t="s">
        <v>1416</v>
      </c>
      <c r="B260" s="644">
        <v>66773610.219999999</v>
      </c>
      <c r="C260" s="644">
        <v>30000000</v>
      </c>
      <c r="D260" s="4"/>
    </row>
    <row r="261" spans="1:4" x14ac:dyDescent="0.2">
      <c r="A261" s="645" t="s">
        <v>1417</v>
      </c>
      <c r="B261" s="644">
        <v>774665.4</v>
      </c>
      <c r="C261" s="644">
        <v>697198</v>
      </c>
      <c r="D261" s="4"/>
    </row>
    <row r="262" spans="1:4" x14ac:dyDescent="0.2">
      <c r="A262" s="645" t="s">
        <v>1418</v>
      </c>
      <c r="B262" s="644">
        <v>62313916.75</v>
      </c>
      <c r="C262" s="644">
        <v>19941000</v>
      </c>
      <c r="D262" s="4"/>
    </row>
    <row r="263" spans="1:4" x14ac:dyDescent="0.2">
      <c r="A263" s="987" t="s">
        <v>1419</v>
      </c>
      <c r="B263" s="988">
        <f>SUM(B260:B262)</f>
        <v>129862192.37</v>
      </c>
      <c r="C263" s="988">
        <f>SUM(C260:C262)</f>
        <v>50638198</v>
      </c>
      <c r="D263" s="4"/>
    </row>
    <row r="264" spans="1:4" x14ac:dyDescent="0.2">
      <c r="A264" s="645" t="s">
        <v>1420</v>
      </c>
      <c r="B264" s="644">
        <v>204200</v>
      </c>
      <c r="C264" s="644">
        <v>204200</v>
      </c>
      <c r="D264" s="4"/>
    </row>
    <row r="265" spans="1:4" x14ac:dyDescent="0.2">
      <c r="A265" s="645" t="s">
        <v>1421</v>
      </c>
      <c r="B265" s="644">
        <v>1000000</v>
      </c>
      <c r="C265" s="644">
        <v>1000000</v>
      </c>
      <c r="D265" s="4"/>
    </row>
    <row r="266" spans="1:4" x14ac:dyDescent="0.2">
      <c r="A266" s="987" t="s">
        <v>899</v>
      </c>
      <c r="B266" s="988">
        <f>SUM(B264:B265)</f>
        <v>1204200</v>
      </c>
      <c r="C266" s="988">
        <f>SUM(C264:C265)</f>
        <v>1204200</v>
      </c>
      <c r="D266" s="4"/>
    </row>
    <row r="267" spans="1:4" x14ac:dyDescent="0.2">
      <c r="A267" s="645" t="s">
        <v>1422</v>
      </c>
      <c r="B267" s="644">
        <v>943208</v>
      </c>
      <c r="C267" s="644">
        <v>848887.2</v>
      </c>
      <c r="D267" s="4"/>
    </row>
    <row r="268" spans="1:4" x14ac:dyDescent="0.2">
      <c r="A268" s="645" t="s">
        <v>1423</v>
      </c>
      <c r="B268" s="644">
        <v>0</v>
      </c>
      <c r="C268" s="644">
        <v>3014993</v>
      </c>
      <c r="D268" s="4"/>
    </row>
    <row r="269" spans="1:4" x14ac:dyDescent="0.2">
      <c r="A269" s="645" t="s">
        <v>1424</v>
      </c>
      <c r="B269" s="644">
        <v>0</v>
      </c>
      <c r="C269" s="644">
        <v>21738.11</v>
      </c>
      <c r="D269" s="4"/>
    </row>
    <row r="270" spans="1:4" x14ac:dyDescent="0.2">
      <c r="A270" s="645" t="s">
        <v>1425</v>
      </c>
      <c r="B270" s="644">
        <v>5273652.97</v>
      </c>
      <c r="C270" s="644">
        <v>0</v>
      </c>
      <c r="D270" s="4"/>
    </row>
    <row r="271" spans="1:4" x14ac:dyDescent="0.2">
      <c r="A271" s="645" t="s">
        <v>1426</v>
      </c>
      <c r="B271" s="644">
        <v>0</v>
      </c>
      <c r="C271" s="644">
        <v>56867</v>
      </c>
      <c r="D271" s="4"/>
    </row>
    <row r="272" spans="1:4" x14ac:dyDescent="0.2">
      <c r="A272" s="645" t="s">
        <v>1427</v>
      </c>
      <c r="B272" s="644">
        <v>3000000</v>
      </c>
      <c r="C272" s="644">
        <v>2695141</v>
      </c>
      <c r="D272" s="4"/>
    </row>
    <row r="273" spans="1:4" x14ac:dyDescent="0.2">
      <c r="A273" s="645" t="s">
        <v>1428</v>
      </c>
      <c r="B273" s="644">
        <v>0</v>
      </c>
      <c r="C273" s="644">
        <v>2469438</v>
      </c>
      <c r="D273" s="4"/>
    </row>
    <row r="274" spans="1:4" x14ac:dyDescent="0.2">
      <c r="A274" s="645" t="s">
        <v>1429</v>
      </c>
      <c r="B274" s="644">
        <v>0</v>
      </c>
      <c r="C274" s="644">
        <v>1674655</v>
      </c>
      <c r="D274" s="4"/>
    </row>
    <row r="275" spans="1:4" x14ac:dyDescent="0.2">
      <c r="A275" s="645" t="s">
        <v>1430</v>
      </c>
      <c r="B275" s="644">
        <v>1075936.96</v>
      </c>
      <c r="C275" s="644">
        <v>968343.26</v>
      </c>
      <c r="D275" s="4"/>
    </row>
    <row r="276" spans="1:4" x14ac:dyDescent="0.2">
      <c r="A276" s="645" t="s">
        <v>1431</v>
      </c>
      <c r="B276" s="644">
        <v>0</v>
      </c>
      <c r="C276" s="644">
        <v>157963</v>
      </c>
      <c r="D276" s="4"/>
    </row>
    <row r="277" spans="1:4" x14ac:dyDescent="0.2">
      <c r="A277" s="645" t="s">
        <v>1432</v>
      </c>
      <c r="B277" s="644">
        <v>0</v>
      </c>
      <c r="C277" s="644">
        <v>179335.08</v>
      </c>
      <c r="D277" s="4"/>
    </row>
    <row r="278" spans="1:4" x14ac:dyDescent="0.2">
      <c r="A278" s="645" t="s">
        <v>1433</v>
      </c>
      <c r="B278" s="644">
        <v>0</v>
      </c>
      <c r="C278" s="644">
        <v>60894</v>
      </c>
      <c r="D278" s="4"/>
    </row>
    <row r="279" spans="1:4" x14ac:dyDescent="0.2">
      <c r="A279" s="645" t="s">
        <v>1434</v>
      </c>
      <c r="B279" s="644">
        <v>0</v>
      </c>
      <c r="C279" s="644">
        <v>119650.83</v>
      </c>
      <c r="D279" s="4"/>
    </row>
    <row r="280" spans="1:4" x14ac:dyDescent="0.2">
      <c r="A280" s="989"/>
      <c r="B280" s="990"/>
      <c r="C280" s="990"/>
      <c r="D280" s="4"/>
    </row>
    <row r="281" spans="1:4" x14ac:dyDescent="0.2">
      <c r="A281" s="100"/>
      <c r="B281" s="100"/>
      <c r="C281" s="131" t="s">
        <v>1447</v>
      </c>
    </row>
    <row r="282" spans="1:4" ht="39" customHeight="1" x14ac:dyDescent="0.25">
      <c r="A282" s="1331" t="s">
        <v>1233</v>
      </c>
      <c r="B282" s="1331"/>
      <c r="C282" s="1331"/>
      <c r="D282" s="642"/>
    </row>
    <row r="283" spans="1:4" ht="6.75" customHeight="1" x14ac:dyDescent="0.2"/>
    <row r="284" spans="1:4" ht="56.25" x14ac:dyDescent="0.2">
      <c r="A284" s="625" t="s">
        <v>898</v>
      </c>
      <c r="B284" s="647" t="s">
        <v>1234</v>
      </c>
      <c r="C284" s="647" t="s">
        <v>1235</v>
      </c>
      <c r="D284" s="4"/>
    </row>
    <row r="285" spans="1:4" x14ac:dyDescent="0.2">
      <c r="A285" s="654" t="s">
        <v>1435</v>
      </c>
      <c r="B285" s="655">
        <v>0</v>
      </c>
      <c r="C285" s="655">
        <v>67215.62</v>
      </c>
      <c r="D285" s="4"/>
    </row>
    <row r="286" spans="1:4" x14ac:dyDescent="0.2">
      <c r="A286" s="645" t="s">
        <v>1436</v>
      </c>
      <c r="B286" s="644">
        <v>0</v>
      </c>
      <c r="C286" s="644">
        <v>163626.47</v>
      </c>
      <c r="D286" s="4"/>
    </row>
    <row r="287" spans="1:4" x14ac:dyDescent="0.2">
      <c r="A287" s="645" t="s">
        <v>1437</v>
      </c>
      <c r="B287" s="644">
        <v>0</v>
      </c>
      <c r="C287" s="644">
        <v>936590</v>
      </c>
      <c r="D287" s="4"/>
    </row>
    <row r="288" spans="1:4" x14ac:dyDescent="0.2">
      <c r="A288" s="645" t="s">
        <v>1438</v>
      </c>
      <c r="B288" s="644">
        <v>599417.16</v>
      </c>
      <c r="C288" s="644">
        <v>539475</v>
      </c>
      <c r="D288" s="4"/>
    </row>
    <row r="289" spans="1:4" x14ac:dyDescent="0.2">
      <c r="A289" s="645" t="s">
        <v>1439</v>
      </c>
      <c r="B289" s="644">
        <v>0</v>
      </c>
      <c r="C289" s="644">
        <v>1620000</v>
      </c>
      <c r="D289" s="4"/>
    </row>
    <row r="290" spans="1:4" x14ac:dyDescent="0.2">
      <c r="A290" s="645" t="s">
        <v>1440</v>
      </c>
      <c r="B290" s="644">
        <v>277047.48</v>
      </c>
      <c r="C290" s="644">
        <v>277047.18</v>
      </c>
      <c r="D290" s="4"/>
    </row>
    <row r="291" spans="1:4" x14ac:dyDescent="0.2">
      <c r="A291" s="645" t="s">
        <v>1441</v>
      </c>
      <c r="B291" s="644">
        <v>462473.5</v>
      </c>
      <c r="C291" s="644">
        <v>416226.15</v>
      </c>
      <c r="D291" s="4"/>
    </row>
    <row r="292" spans="1:4" x14ac:dyDescent="0.2">
      <c r="A292" s="645" t="s">
        <v>1442</v>
      </c>
      <c r="B292" s="644">
        <v>1800000</v>
      </c>
      <c r="C292" s="644">
        <v>0</v>
      </c>
      <c r="D292" s="4"/>
    </row>
    <row r="293" spans="1:4" x14ac:dyDescent="0.2">
      <c r="A293" s="645" t="s">
        <v>1443</v>
      </c>
      <c r="B293" s="644">
        <v>1800000</v>
      </c>
      <c r="C293" s="644">
        <v>1620000</v>
      </c>
      <c r="D293" s="4"/>
    </row>
    <row r="294" spans="1:4" x14ac:dyDescent="0.2">
      <c r="A294" s="645" t="s">
        <v>1444</v>
      </c>
      <c r="B294" s="644">
        <v>192406</v>
      </c>
      <c r="C294" s="644">
        <v>173165.4</v>
      </c>
      <c r="D294" s="4"/>
    </row>
    <row r="295" spans="1:4" x14ac:dyDescent="0.2">
      <c r="A295" s="645" t="s">
        <v>1445</v>
      </c>
      <c r="B295" s="644">
        <v>1525655.42</v>
      </c>
      <c r="C295" s="644">
        <v>0</v>
      </c>
      <c r="D295" s="4"/>
    </row>
    <row r="296" spans="1:4" x14ac:dyDescent="0.2">
      <c r="A296" s="645" t="s">
        <v>1446</v>
      </c>
      <c r="B296" s="644">
        <v>0</v>
      </c>
      <c r="C296" s="644">
        <v>42254</v>
      </c>
      <c r="D296" s="4"/>
    </row>
    <row r="297" spans="1:4" x14ac:dyDescent="0.2">
      <c r="A297" s="987" t="s">
        <v>900</v>
      </c>
      <c r="B297" s="988">
        <f>SUM(B285:B296)+SUM(B267:B279)</f>
        <v>16949797.490000002</v>
      </c>
      <c r="C297" s="988">
        <f>SUM(C285:C296)+SUM(C267:C279)</f>
        <v>18123505.300000001</v>
      </c>
      <c r="D297" s="4"/>
    </row>
    <row r="298" spans="1:4" x14ac:dyDescent="0.2">
      <c r="A298" s="650" t="s">
        <v>906</v>
      </c>
      <c r="B298" s="649">
        <f>B301+B318+B346</f>
        <v>22636834.810000002</v>
      </c>
      <c r="C298" s="649">
        <f>C301+C318+C346</f>
        <v>29225713.719999999</v>
      </c>
      <c r="D298" s="4"/>
    </row>
    <row r="299" spans="1:4" x14ac:dyDescent="0.2">
      <c r="A299" s="645" t="s">
        <v>1448</v>
      </c>
      <c r="B299" s="644">
        <v>0</v>
      </c>
      <c r="C299" s="644">
        <v>2363886</v>
      </c>
      <c r="D299" s="4"/>
    </row>
    <row r="300" spans="1:4" x14ac:dyDescent="0.2">
      <c r="A300" s="645" t="s">
        <v>1449</v>
      </c>
      <c r="B300" s="644">
        <v>0</v>
      </c>
      <c r="C300" s="644">
        <v>4500000</v>
      </c>
      <c r="D300" s="4"/>
    </row>
    <row r="301" spans="1:4" x14ac:dyDescent="0.2">
      <c r="A301" s="987" t="s">
        <v>907</v>
      </c>
      <c r="B301" s="988">
        <f>SUM(B299:B300)</f>
        <v>0</v>
      </c>
      <c r="C301" s="988">
        <f>SUM(C299:C300)</f>
        <v>6863886</v>
      </c>
      <c r="D301" s="4"/>
    </row>
    <row r="302" spans="1:4" x14ac:dyDescent="0.2">
      <c r="A302" s="645" t="s">
        <v>1450</v>
      </c>
      <c r="B302" s="644">
        <v>0</v>
      </c>
      <c r="C302" s="644">
        <v>60300</v>
      </c>
      <c r="D302" s="4"/>
    </row>
    <row r="303" spans="1:4" x14ac:dyDescent="0.2">
      <c r="A303" s="645" t="s">
        <v>1451</v>
      </c>
      <c r="B303" s="644">
        <v>0</v>
      </c>
      <c r="C303" s="644">
        <v>70000</v>
      </c>
      <c r="D303" s="4"/>
    </row>
    <row r="304" spans="1:4" x14ac:dyDescent="0.2">
      <c r="A304" s="645" t="s">
        <v>1452</v>
      </c>
      <c r="B304" s="644">
        <v>0</v>
      </c>
      <c r="C304" s="644">
        <v>70000</v>
      </c>
      <c r="D304" s="4"/>
    </row>
    <row r="305" spans="1:4" x14ac:dyDescent="0.2">
      <c r="A305" s="645" t="s">
        <v>1453</v>
      </c>
      <c r="B305" s="644">
        <v>0</v>
      </c>
      <c r="C305" s="644">
        <v>82335</v>
      </c>
      <c r="D305" s="4"/>
    </row>
    <row r="306" spans="1:4" x14ac:dyDescent="0.2">
      <c r="A306" s="645" t="s">
        <v>1454</v>
      </c>
      <c r="B306" s="644">
        <v>400000</v>
      </c>
      <c r="C306" s="644">
        <v>420000</v>
      </c>
      <c r="D306" s="4"/>
    </row>
    <row r="307" spans="1:4" x14ac:dyDescent="0.2">
      <c r="A307" s="645" t="s">
        <v>1455</v>
      </c>
      <c r="B307" s="644">
        <v>0</v>
      </c>
      <c r="C307" s="644">
        <v>40000</v>
      </c>
      <c r="D307" s="4"/>
    </row>
    <row r="308" spans="1:4" x14ac:dyDescent="0.2">
      <c r="A308" s="645" t="s">
        <v>1456</v>
      </c>
      <c r="B308" s="644">
        <v>700000</v>
      </c>
      <c r="C308" s="644">
        <v>700000</v>
      </c>
      <c r="D308" s="4"/>
    </row>
    <row r="309" spans="1:4" x14ac:dyDescent="0.2">
      <c r="A309" s="645" t="s">
        <v>1457</v>
      </c>
      <c r="B309" s="644">
        <v>700000</v>
      </c>
      <c r="C309" s="644">
        <v>700000</v>
      </c>
      <c r="D309" s="4"/>
    </row>
    <row r="310" spans="1:4" x14ac:dyDescent="0.2">
      <c r="A310" s="645" t="s">
        <v>1458</v>
      </c>
      <c r="B310" s="644">
        <v>400000</v>
      </c>
      <c r="C310" s="644">
        <v>360000</v>
      </c>
      <c r="D310" s="4"/>
    </row>
    <row r="311" spans="1:4" x14ac:dyDescent="0.2">
      <c r="A311" s="645" t="s">
        <v>1459</v>
      </c>
      <c r="B311" s="644">
        <v>1000000</v>
      </c>
      <c r="C311" s="644">
        <v>900000</v>
      </c>
      <c r="D311" s="4"/>
    </row>
    <row r="312" spans="1:4" x14ac:dyDescent="0.2">
      <c r="A312" s="645" t="s">
        <v>1460</v>
      </c>
      <c r="B312" s="644">
        <v>700000</v>
      </c>
      <c r="C312" s="644">
        <v>630000</v>
      </c>
      <c r="D312" s="4"/>
    </row>
    <row r="313" spans="1:4" x14ac:dyDescent="0.2">
      <c r="A313" s="645" t="s">
        <v>1461</v>
      </c>
      <c r="B313" s="644">
        <v>700000</v>
      </c>
      <c r="C313" s="644">
        <v>646979.01</v>
      </c>
      <c r="D313" s="4"/>
    </row>
    <row r="314" spans="1:4" x14ac:dyDescent="0.2">
      <c r="A314" s="645" t="s">
        <v>1462</v>
      </c>
      <c r="B314" s="644">
        <v>0</v>
      </c>
      <c r="C314" s="644">
        <v>137033.78</v>
      </c>
      <c r="D314" s="4"/>
    </row>
    <row r="315" spans="1:4" x14ac:dyDescent="0.2">
      <c r="A315" s="645" t="s">
        <v>1463</v>
      </c>
      <c r="B315" s="644">
        <v>560000</v>
      </c>
      <c r="C315" s="644">
        <v>559020</v>
      </c>
      <c r="D315" s="4"/>
    </row>
    <row r="316" spans="1:4" x14ac:dyDescent="0.2">
      <c r="A316" s="645" t="s">
        <v>1464</v>
      </c>
      <c r="B316" s="644">
        <v>570500</v>
      </c>
      <c r="C316" s="644">
        <v>0</v>
      </c>
      <c r="D316" s="4"/>
    </row>
    <row r="317" spans="1:4" x14ac:dyDescent="0.2">
      <c r="A317" s="645" t="s">
        <v>1465</v>
      </c>
      <c r="B317" s="644">
        <v>701588</v>
      </c>
      <c r="C317" s="644">
        <v>0</v>
      </c>
      <c r="D317" s="4"/>
    </row>
    <row r="318" spans="1:4" x14ac:dyDescent="0.2">
      <c r="A318" s="987" t="s">
        <v>897</v>
      </c>
      <c r="B318" s="988">
        <f>SUM(B302:B317)</f>
        <v>6432088</v>
      </c>
      <c r="C318" s="988">
        <f>SUM(C302:C317)</f>
        <v>5375667.79</v>
      </c>
      <c r="D318" s="4"/>
    </row>
    <row r="319" spans="1:4" x14ac:dyDescent="0.2">
      <c r="A319" s="645" t="s">
        <v>1466</v>
      </c>
      <c r="B319" s="644">
        <v>4825488.2300000004</v>
      </c>
      <c r="C319" s="644">
        <v>4342939.4000000004</v>
      </c>
      <c r="D319" s="4"/>
    </row>
    <row r="320" spans="1:4" x14ac:dyDescent="0.2">
      <c r="A320" s="645" t="s">
        <v>1467</v>
      </c>
      <c r="B320" s="644">
        <v>0</v>
      </c>
      <c r="C320" s="644">
        <v>284044.63</v>
      </c>
      <c r="D320" s="4"/>
    </row>
    <row r="321" spans="1:4" x14ac:dyDescent="0.2">
      <c r="A321" s="645" t="s">
        <v>1468</v>
      </c>
      <c r="B321" s="644">
        <v>0</v>
      </c>
      <c r="C321" s="644">
        <v>50149.77</v>
      </c>
      <c r="D321" s="4"/>
    </row>
    <row r="322" spans="1:4" x14ac:dyDescent="0.2">
      <c r="A322" s="645" t="s">
        <v>1469</v>
      </c>
      <c r="B322" s="644">
        <v>0</v>
      </c>
      <c r="C322" s="644">
        <v>146882.16</v>
      </c>
      <c r="D322" s="4"/>
    </row>
    <row r="323" spans="1:4" x14ac:dyDescent="0.2">
      <c r="A323" s="645" t="s">
        <v>1470</v>
      </c>
      <c r="B323" s="644">
        <v>0</v>
      </c>
      <c r="C323" s="644">
        <v>155448</v>
      </c>
      <c r="D323" s="4"/>
    </row>
    <row r="324" spans="1:4" x14ac:dyDescent="0.2">
      <c r="A324" s="645" t="s">
        <v>1471</v>
      </c>
      <c r="B324" s="644">
        <v>0</v>
      </c>
      <c r="C324" s="644">
        <v>179999.78</v>
      </c>
      <c r="D324" s="4"/>
    </row>
    <row r="325" spans="1:4" x14ac:dyDescent="0.2">
      <c r="A325" s="645" t="s">
        <v>1472</v>
      </c>
      <c r="B325" s="644">
        <v>0</v>
      </c>
      <c r="C325" s="644">
        <v>119294.65</v>
      </c>
      <c r="D325" s="4"/>
    </row>
    <row r="326" spans="1:4" x14ac:dyDescent="0.2">
      <c r="A326" s="645" t="s">
        <v>1473</v>
      </c>
      <c r="B326" s="644">
        <v>0</v>
      </c>
      <c r="C326" s="644">
        <v>18752.3</v>
      </c>
      <c r="D326" s="4"/>
    </row>
    <row r="327" spans="1:4" x14ac:dyDescent="0.2">
      <c r="A327" s="645" t="s">
        <v>1474</v>
      </c>
      <c r="B327" s="644">
        <v>0</v>
      </c>
      <c r="C327" s="644">
        <v>35912.39</v>
      </c>
      <c r="D327" s="4"/>
    </row>
    <row r="328" spans="1:4" x14ac:dyDescent="0.2">
      <c r="A328" s="645" t="s">
        <v>1475</v>
      </c>
      <c r="B328" s="644">
        <v>0</v>
      </c>
      <c r="C328" s="644">
        <v>61249.48</v>
      </c>
      <c r="D328" s="4"/>
    </row>
    <row r="329" spans="1:4" x14ac:dyDescent="0.2">
      <c r="A329" s="645" t="s">
        <v>1476</v>
      </c>
      <c r="B329" s="644">
        <v>0</v>
      </c>
      <c r="C329" s="644">
        <v>9269.57</v>
      </c>
      <c r="D329" s="4"/>
    </row>
    <row r="330" spans="1:4" x14ac:dyDescent="0.2">
      <c r="A330" s="645" t="s">
        <v>1477</v>
      </c>
      <c r="B330" s="644">
        <v>0</v>
      </c>
      <c r="C330" s="644">
        <v>1160886</v>
      </c>
      <c r="D330" s="4"/>
    </row>
    <row r="331" spans="1:4" x14ac:dyDescent="0.2">
      <c r="A331" s="645" t="s">
        <v>1478</v>
      </c>
      <c r="B331" s="644">
        <v>1800000</v>
      </c>
      <c r="C331" s="644">
        <v>1800000</v>
      </c>
      <c r="D331" s="4"/>
    </row>
    <row r="332" spans="1:4" x14ac:dyDescent="0.2">
      <c r="A332" s="645" t="s">
        <v>1479</v>
      </c>
      <c r="B332" s="644">
        <v>206435</v>
      </c>
      <c r="C332" s="644">
        <v>185791.5</v>
      </c>
      <c r="D332" s="4"/>
    </row>
    <row r="333" spans="1:4" x14ac:dyDescent="0.2">
      <c r="A333" s="645" t="s">
        <v>1480</v>
      </c>
      <c r="B333" s="644">
        <v>1800000</v>
      </c>
      <c r="C333" s="644">
        <v>1620000</v>
      </c>
      <c r="D333" s="4"/>
    </row>
    <row r="334" spans="1:4" x14ac:dyDescent="0.2">
      <c r="A334" s="645" t="s">
        <v>1481</v>
      </c>
      <c r="B334" s="644">
        <v>745119.81</v>
      </c>
      <c r="C334" s="644">
        <v>670607.82999999996</v>
      </c>
      <c r="D334" s="4"/>
    </row>
    <row r="335" spans="1:4" x14ac:dyDescent="0.2">
      <c r="A335" s="645" t="s">
        <v>1482</v>
      </c>
      <c r="B335" s="644">
        <v>988155.01</v>
      </c>
      <c r="C335" s="644">
        <v>889339.51</v>
      </c>
      <c r="D335" s="4"/>
    </row>
    <row r="336" spans="1:4" x14ac:dyDescent="0.2">
      <c r="A336" s="989"/>
      <c r="B336" s="990"/>
      <c r="C336" s="990"/>
      <c r="D336" s="4"/>
    </row>
    <row r="337" spans="1:4" x14ac:dyDescent="0.2">
      <c r="A337" s="100"/>
      <c r="B337" s="100"/>
      <c r="C337" s="131" t="s">
        <v>1488</v>
      </c>
    </row>
    <row r="338" spans="1:4" ht="39" customHeight="1" x14ac:dyDescent="0.25">
      <c r="A338" s="1331" t="s">
        <v>1233</v>
      </c>
      <c r="B338" s="1331"/>
      <c r="C338" s="1331"/>
      <c r="D338" s="642"/>
    </row>
    <row r="339" spans="1:4" ht="6.75" customHeight="1" x14ac:dyDescent="0.2"/>
    <row r="340" spans="1:4" ht="56.25" x14ac:dyDescent="0.2">
      <c r="A340" s="625" t="s">
        <v>898</v>
      </c>
      <c r="B340" s="647" t="s">
        <v>1234</v>
      </c>
      <c r="C340" s="647" t="s">
        <v>1235</v>
      </c>
      <c r="D340" s="4"/>
    </row>
    <row r="341" spans="1:4" x14ac:dyDescent="0.2">
      <c r="A341" s="654" t="s">
        <v>1483</v>
      </c>
      <c r="B341" s="655">
        <v>1187180.05</v>
      </c>
      <c r="C341" s="655">
        <v>1068462.05</v>
      </c>
      <c r="D341" s="4"/>
    </row>
    <row r="342" spans="1:4" x14ac:dyDescent="0.2">
      <c r="A342" s="645" t="s">
        <v>1484</v>
      </c>
      <c r="B342" s="644">
        <v>403503.1</v>
      </c>
      <c r="C342" s="644">
        <v>363152.79</v>
      </c>
      <c r="D342" s="4"/>
    </row>
    <row r="343" spans="1:4" x14ac:dyDescent="0.2">
      <c r="A343" s="645" t="s">
        <v>1485</v>
      </c>
      <c r="B343" s="644">
        <v>1233713.47</v>
      </c>
      <c r="C343" s="644">
        <v>1110342.1200000001</v>
      </c>
      <c r="D343" s="4"/>
    </row>
    <row r="344" spans="1:4" x14ac:dyDescent="0.2">
      <c r="A344" s="645" t="s">
        <v>1486</v>
      </c>
      <c r="B344" s="644">
        <v>1262697.1299999999</v>
      </c>
      <c r="C344" s="644">
        <v>1136427</v>
      </c>
      <c r="D344" s="4"/>
    </row>
    <row r="345" spans="1:4" x14ac:dyDescent="0.2">
      <c r="A345" s="645" t="s">
        <v>1487</v>
      </c>
      <c r="B345" s="644">
        <v>1752455.01</v>
      </c>
      <c r="C345" s="644">
        <v>1577209</v>
      </c>
      <c r="D345" s="4"/>
    </row>
    <row r="346" spans="1:4" x14ac:dyDescent="0.2">
      <c r="A346" s="987" t="s">
        <v>900</v>
      </c>
      <c r="B346" s="988">
        <f>SUM(B319:B345)</f>
        <v>16204746.810000001</v>
      </c>
      <c r="C346" s="988">
        <f>SUM(C319:C345)</f>
        <v>16986159.93</v>
      </c>
      <c r="D346" s="4"/>
    </row>
    <row r="347" spans="1:4" x14ac:dyDescent="0.2">
      <c r="A347" s="652" t="s">
        <v>908</v>
      </c>
      <c r="B347" s="653">
        <f>B157+B298</f>
        <v>342285260.69999999</v>
      </c>
      <c r="C347" s="653">
        <f>C157+C298</f>
        <v>206816486.44000003</v>
      </c>
      <c r="D347" s="4"/>
    </row>
    <row r="348" spans="1:4" ht="37.5" customHeight="1" x14ac:dyDescent="0.2">
      <c r="A348" s="1240" t="s">
        <v>1489</v>
      </c>
      <c r="B348" s="1241">
        <f>B347+B156</f>
        <v>555975150.19000006</v>
      </c>
      <c r="C348" s="1241">
        <f>C347+C156</f>
        <v>376645807.66000003</v>
      </c>
      <c r="D348" s="4"/>
    </row>
    <row r="349" spans="1:4" x14ac:dyDescent="0.2">
      <c r="A349" s="643"/>
      <c r="B349" s="646"/>
      <c r="C349" s="646"/>
      <c r="D349" s="4"/>
    </row>
    <row r="350" spans="1:4" x14ac:dyDescent="0.2">
      <c r="A350" s="4"/>
      <c r="B350" s="5"/>
      <c r="C350" s="4"/>
      <c r="D350" s="4"/>
    </row>
  </sheetData>
  <mergeCells count="7">
    <mergeCell ref="A338:C338"/>
    <mergeCell ref="A2:C2"/>
    <mergeCell ref="A170:C170"/>
    <mergeCell ref="A58:C58"/>
    <mergeCell ref="A114:C114"/>
    <mergeCell ref="A226:C226"/>
    <mergeCell ref="A282:C282"/>
  </mergeCells>
  <pageMargins left="0.59055118110236227" right="0.59055118110236227" top="0.59055118110236227"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B728C-5B49-45DB-8CCC-59520CE1F1BA}">
  <sheetPr>
    <tabColor theme="4" tint="0.59999389629810485"/>
  </sheetPr>
  <dimension ref="A1:N129"/>
  <sheetViews>
    <sheetView tabSelected="1" topLeftCell="A63" zoomScaleNormal="100" workbookViewId="0">
      <selection activeCell="N78" sqref="N78"/>
    </sheetView>
  </sheetViews>
  <sheetFormatPr defaultColWidth="9.140625" defaultRowHeight="12.75" x14ac:dyDescent="0.2"/>
  <cols>
    <col min="1" max="1" width="2.7109375" style="262" customWidth="1"/>
    <col min="2" max="2" width="5.5703125" style="1021" customWidth="1"/>
    <col min="3" max="3" width="78.42578125" style="1170" customWidth="1"/>
    <col min="4" max="4" width="11.5703125" style="255" customWidth="1"/>
    <col min="5" max="5" width="10" style="255" customWidth="1"/>
    <col min="6" max="6" width="12.28515625" style="255" customWidth="1"/>
    <col min="7" max="7" width="12.140625" style="255" customWidth="1"/>
    <col min="8" max="8" width="11.7109375" style="255" customWidth="1"/>
    <col min="9" max="9" width="11.7109375" style="1025" customWidth="1"/>
    <col min="10" max="10" width="10.7109375" style="255" customWidth="1"/>
    <col min="11" max="11" width="12.7109375" style="255" bestFit="1" customWidth="1"/>
    <col min="12" max="12" width="9.140625" style="255"/>
    <col min="13" max="13" width="11.85546875" style="255" customWidth="1"/>
    <col min="14" max="14" width="13.28515625" style="255" bestFit="1" customWidth="1"/>
    <col min="15" max="16384" width="9.140625" style="255"/>
  </cols>
  <sheetData>
    <row r="1" spans="1:10" ht="12" customHeight="1" x14ac:dyDescent="0.2">
      <c r="A1" s="255"/>
      <c r="C1" s="255"/>
      <c r="D1" s="1022"/>
      <c r="I1" s="1023" t="s">
        <v>795</v>
      </c>
    </row>
    <row r="2" spans="1:10" ht="21" customHeight="1" x14ac:dyDescent="0.2">
      <c r="A2" s="1332" t="s">
        <v>1001</v>
      </c>
      <c r="B2" s="1332"/>
      <c r="C2" s="1332"/>
      <c r="D2" s="1332"/>
      <c r="E2" s="1332"/>
      <c r="F2" s="1332"/>
      <c r="G2" s="1332"/>
      <c r="H2" s="1332"/>
      <c r="I2" s="1332"/>
    </row>
    <row r="3" spans="1:10" ht="6.75" customHeight="1" thickBot="1" x14ac:dyDescent="0.25">
      <c r="A3" s="255"/>
      <c r="C3" s="255"/>
    </row>
    <row r="4" spans="1:10" ht="12" customHeight="1" x14ac:dyDescent="0.2">
      <c r="A4" s="1333" t="s">
        <v>352</v>
      </c>
      <c r="B4" s="1336" t="s">
        <v>744</v>
      </c>
      <c r="C4" s="1339" t="s">
        <v>46</v>
      </c>
      <c r="D4" s="1026" t="s">
        <v>353</v>
      </c>
      <c r="E4" s="1342" t="s">
        <v>745</v>
      </c>
      <c r="F4" s="1345" t="s">
        <v>997</v>
      </c>
      <c r="G4" s="1342" t="s">
        <v>1000</v>
      </c>
      <c r="H4" s="1342"/>
      <c r="I4" s="1348"/>
    </row>
    <row r="5" spans="1:10" ht="12" customHeight="1" x14ac:dyDescent="0.2">
      <c r="A5" s="1334"/>
      <c r="B5" s="1337"/>
      <c r="C5" s="1340"/>
      <c r="D5" s="1027" t="s">
        <v>998</v>
      </c>
      <c r="E5" s="1343"/>
      <c r="F5" s="1346"/>
      <c r="G5" s="1343" t="s">
        <v>354</v>
      </c>
      <c r="H5" s="1343" t="s">
        <v>355</v>
      </c>
      <c r="I5" s="1349" t="s">
        <v>356</v>
      </c>
    </row>
    <row r="6" spans="1:10" ht="15" customHeight="1" thickBot="1" x14ac:dyDescent="0.25">
      <c r="A6" s="1335"/>
      <c r="B6" s="1338"/>
      <c r="C6" s="1341"/>
      <c r="D6" s="1028" t="s">
        <v>686</v>
      </c>
      <c r="E6" s="1344"/>
      <c r="F6" s="1347"/>
      <c r="G6" s="1344"/>
      <c r="H6" s="1344"/>
      <c r="I6" s="1350"/>
    </row>
    <row r="7" spans="1:10" s="1034" customFormat="1" ht="12.75" customHeight="1" x14ac:dyDescent="0.2">
      <c r="A7" s="1029">
        <v>1</v>
      </c>
      <c r="B7" s="1030" t="s">
        <v>687</v>
      </c>
      <c r="C7" s="1031" t="s">
        <v>357</v>
      </c>
      <c r="D7" s="623">
        <v>45748</v>
      </c>
      <c r="E7" s="869" t="s">
        <v>1006</v>
      </c>
      <c r="F7" s="995">
        <v>67346.5</v>
      </c>
      <c r="G7" s="826">
        <v>67346.5</v>
      </c>
      <c r="H7" s="1032"/>
      <c r="I7" s="1033"/>
    </row>
    <row r="8" spans="1:10" s="1034" customFormat="1" ht="12.75" customHeight="1" x14ac:dyDescent="0.2">
      <c r="A8" s="1035">
        <v>2</v>
      </c>
      <c r="B8" s="1036" t="s">
        <v>688</v>
      </c>
      <c r="C8" s="1037" t="s">
        <v>854</v>
      </c>
      <c r="D8" s="353">
        <v>45748</v>
      </c>
      <c r="E8" s="354" t="s">
        <v>1006</v>
      </c>
      <c r="F8" s="336">
        <v>231564.33000000002</v>
      </c>
      <c r="G8" s="336">
        <v>231564.33</v>
      </c>
      <c r="H8" s="336"/>
      <c r="I8" s="1038"/>
      <c r="J8" s="1039"/>
    </row>
    <row r="9" spans="1:10" s="1034" customFormat="1" ht="12.75" customHeight="1" x14ac:dyDescent="0.2">
      <c r="A9" s="1035">
        <v>3</v>
      </c>
      <c r="B9" s="1036" t="s">
        <v>689</v>
      </c>
      <c r="C9" s="1037" t="s">
        <v>1004</v>
      </c>
      <c r="D9" s="353">
        <v>45748</v>
      </c>
      <c r="E9" s="354" t="s">
        <v>1006</v>
      </c>
      <c r="F9" s="336">
        <v>157562.84999999998</v>
      </c>
      <c r="G9" s="336">
        <v>54124.65</v>
      </c>
      <c r="H9" s="336"/>
      <c r="I9" s="1040">
        <v>103438.2</v>
      </c>
      <c r="J9" s="1039"/>
    </row>
    <row r="10" spans="1:10" s="1034" customFormat="1" ht="12.75" customHeight="1" x14ac:dyDescent="0.2">
      <c r="A10" s="1035">
        <v>4</v>
      </c>
      <c r="B10" s="1036" t="s">
        <v>690</v>
      </c>
      <c r="C10" s="1041" t="s">
        <v>497</v>
      </c>
      <c r="D10" s="353">
        <v>45748</v>
      </c>
      <c r="E10" s="354" t="s">
        <v>1006</v>
      </c>
      <c r="F10" s="336">
        <v>80265.3</v>
      </c>
      <c r="G10" s="336">
        <v>80265.3</v>
      </c>
      <c r="H10" s="336"/>
      <c r="I10" s="1038"/>
    </row>
    <row r="11" spans="1:10" s="1034" customFormat="1" ht="12.75" customHeight="1" x14ac:dyDescent="0.2">
      <c r="A11" s="1035">
        <v>5</v>
      </c>
      <c r="B11" s="1036" t="s">
        <v>691</v>
      </c>
      <c r="C11" s="1041" t="s">
        <v>358</v>
      </c>
      <c r="D11" s="353">
        <v>45748</v>
      </c>
      <c r="E11" s="354" t="s">
        <v>1006</v>
      </c>
      <c r="F11" s="336">
        <v>666.36000000000058</v>
      </c>
      <c r="G11" s="336">
        <v>666.36</v>
      </c>
      <c r="H11" s="336"/>
      <c r="I11" s="1038"/>
    </row>
    <row r="12" spans="1:10" s="1034" customFormat="1" ht="12.75" customHeight="1" x14ac:dyDescent="0.2">
      <c r="A12" s="1035">
        <v>6</v>
      </c>
      <c r="B12" s="1036" t="s">
        <v>692</v>
      </c>
      <c r="C12" s="1041" t="s">
        <v>359</v>
      </c>
      <c r="D12" s="353">
        <v>45748</v>
      </c>
      <c r="E12" s="354" t="s">
        <v>1006</v>
      </c>
      <c r="F12" s="336">
        <v>95803.310000000012</v>
      </c>
      <c r="G12" s="336">
        <v>95803.31</v>
      </c>
      <c r="H12" s="336"/>
      <c r="I12" s="1038"/>
    </row>
    <row r="13" spans="1:10" s="1034" customFormat="1" ht="12.75" customHeight="1" x14ac:dyDescent="0.2">
      <c r="A13" s="1035">
        <v>7</v>
      </c>
      <c r="B13" s="1036" t="s">
        <v>693</v>
      </c>
      <c r="C13" s="1041" t="s">
        <v>360</v>
      </c>
      <c r="D13" s="353">
        <v>45748</v>
      </c>
      <c r="E13" s="354" t="s">
        <v>1006</v>
      </c>
      <c r="F13" s="336">
        <v>137128.38</v>
      </c>
      <c r="G13" s="336">
        <v>137128.38</v>
      </c>
      <c r="H13" s="336"/>
      <c r="I13" s="1038"/>
    </row>
    <row r="14" spans="1:10" s="1034" customFormat="1" ht="12.75" customHeight="1" x14ac:dyDescent="0.2">
      <c r="A14" s="1035">
        <v>8</v>
      </c>
      <c r="B14" s="1036" t="s">
        <v>694</v>
      </c>
      <c r="C14" s="1041" t="s">
        <v>361</v>
      </c>
      <c r="D14" s="353">
        <v>45748</v>
      </c>
      <c r="E14" s="354" t="s">
        <v>1006</v>
      </c>
      <c r="F14" s="336">
        <v>53934.530000000006</v>
      </c>
      <c r="G14" s="336">
        <v>53934.53</v>
      </c>
      <c r="H14" s="336"/>
      <c r="I14" s="1038"/>
    </row>
    <row r="15" spans="1:10" s="1034" customFormat="1" ht="12.75" customHeight="1" x14ac:dyDescent="0.2">
      <c r="A15" s="1035">
        <v>9</v>
      </c>
      <c r="B15" s="1036" t="s">
        <v>695</v>
      </c>
      <c r="C15" s="1037" t="s">
        <v>855</v>
      </c>
      <c r="D15" s="353">
        <v>45748</v>
      </c>
      <c r="E15" s="354" t="s">
        <v>1006</v>
      </c>
      <c r="F15" s="336">
        <v>277406.46999999997</v>
      </c>
      <c r="G15" s="336">
        <v>277406.46999999997</v>
      </c>
      <c r="H15" s="336"/>
      <c r="I15" s="1038"/>
    </row>
    <row r="16" spans="1:10" s="1034" customFormat="1" ht="12.75" customHeight="1" x14ac:dyDescent="0.2">
      <c r="A16" s="1035">
        <v>10</v>
      </c>
      <c r="B16" s="1036" t="s">
        <v>696</v>
      </c>
      <c r="C16" s="1041" t="s">
        <v>362</v>
      </c>
      <c r="D16" s="353">
        <v>45748</v>
      </c>
      <c r="E16" s="354" t="s">
        <v>1006</v>
      </c>
      <c r="F16" s="336">
        <v>1486518.13</v>
      </c>
      <c r="G16" s="336">
        <v>1486518.13</v>
      </c>
      <c r="H16" s="336"/>
      <c r="I16" s="1038"/>
    </row>
    <row r="17" spans="1:9" s="1034" customFormat="1" ht="12.75" customHeight="1" x14ac:dyDescent="0.2">
      <c r="A17" s="1035">
        <v>11</v>
      </c>
      <c r="B17" s="1036" t="s">
        <v>697</v>
      </c>
      <c r="C17" s="1041" t="s">
        <v>363</v>
      </c>
      <c r="D17" s="353">
        <v>45748</v>
      </c>
      <c r="E17" s="354" t="s">
        <v>1006</v>
      </c>
      <c r="F17" s="336">
        <v>371106.22</v>
      </c>
      <c r="G17" s="336">
        <v>371106.22</v>
      </c>
      <c r="H17" s="336"/>
      <c r="I17" s="1038"/>
    </row>
    <row r="18" spans="1:9" s="1034" customFormat="1" ht="12.75" customHeight="1" x14ac:dyDescent="0.2">
      <c r="A18" s="1035">
        <v>12</v>
      </c>
      <c r="B18" s="1036" t="s">
        <v>698</v>
      </c>
      <c r="C18" s="1041" t="s">
        <v>364</v>
      </c>
      <c r="D18" s="353">
        <v>45748</v>
      </c>
      <c r="E18" s="354" t="s">
        <v>1006</v>
      </c>
      <c r="F18" s="336">
        <v>39403.019999999997</v>
      </c>
      <c r="G18" s="336">
        <v>39403.019999999997</v>
      </c>
      <c r="H18" s="336"/>
      <c r="I18" s="1038"/>
    </row>
    <row r="19" spans="1:9" s="1034" customFormat="1" ht="12.75" customHeight="1" x14ac:dyDescent="0.2">
      <c r="A19" s="1035">
        <v>13</v>
      </c>
      <c r="B19" s="1036" t="s">
        <v>699</v>
      </c>
      <c r="C19" s="616" t="s">
        <v>365</v>
      </c>
      <c r="D19" s="353">
        <v>45748</v>
      </c>
      <c r="E19" s="354" t="s">
        <v>1006</v>
      </c>
      <c r="F19" s="336">
        <v>8256.99</v>
      </c>
      <c r="G19" s="336">
        <v>8256.99</v>
      </c>
      <c r="H19" s="336"/>
      <c r="I19" s="1038"/>
    </row>
    <row r="20" spans="1:9" s="1034" customFormat="1" ht="12.75" customHeight="1" x14ac:dyDescent="0.2">
      <c r="A20" s="1035">
        <v>14</v>
      </c>
      <c r="B20" s="1036" t="s">
        <v>700</v>
      </c>
      <c r="C20" s="1041" t="s">
        <v>366</v>
      </c>
      <c r="D20" s="353">
        <v>45748</v>
      </c>
      <c r="E20" s="354" t="s">
        <v>1006</v>
      </c>
      <c r="F20" s="336">
        <v>294485.54000000004</v>
      </c>
      <c r="G20" s="336">
        <v>294485.53999999998</v>
      </c>
      <c r="H20" s="336"/>
      <c r="I20" s="1038"/>
    </row>
    <row r="21" spans="1:9" s="1034" customFormat="1" ht="12.75" customHeight="1" x14ac:dyDescent="0.2">
      <c r="A21" s="1035">
        <v>15</v>
      </c>
      <c r="B21" s="1036" t="s">
        <v>701</v>
      </c>
      <c r="C21" s="1041" t="s">
        <v>381</v>
      </c>
      <c r="D21" s="353">
        <v>45748</v>
      </c>
      <c r="E21" s="354" t="s">
        <v>1006</v>
      </c>
      <c r="F21" s="336">
        <v>2152438.67</v>
      </c>
      <c r="G21" s="336">
        <v>2152438.67</v>
      </c>
      <c r="H21" s="336"/>
      <c r="I21" s="1038"/>
    </row>
    <row r="22" spans="1:9" s="1034" customFormat="1" ht="12.75" customHeight="1" x14ac:dyDescent="0.2">
      <c r="A22" s="1035">
        <v>16</v>
      </c>
      <c r="B22" s="1036" t="s">
        <v>702</v>
      </c>
      <c r="C22" s="1041" t="s">
        <v>367</v>
      </c>
      <c r="D22" s="353">
        <v>45748</v>
      </c>
      <c r="E22" s="354" t="s">
        <v>1006</v>
      </c>
      <c r="F22" s="336">
        <v>61664.18</v>
      </c>
      <c r="G22" s="336">
        <v>61664.18</v>
      </c>
      <c r="H22" s="336"/>
      <c r="I22" s="1038"/>
    </row>
    <row r="23" spans="1:9" s="1034" customFormat="1" ht="12.75" customHeight="1" x14ac:dyDescent="0.2">
      <c r="A23" s="1035">
        <v>17</v>
      </c>
      <c r="B23" s="1036" t="s">
        <v>703</v>
      </c>
      <c r="C23" s="1041" t="s">
        <v>368</v>
      </c>
      <c r="D23" s="353">
        <v>45748</v>
      </c>
      <c r="E23" s="354" t="s">
        <v>1006</v>
      </c>
      <c r="F23" s="336">
        <v>156790.79999999999</v>
      </c>
      <c r="G23" s="336">
        <v>156790.79999999999</v>
      </c>
      <c r="H23" s="336"/>
      <c r="I23" s="1038"/>
    </row>
    <row r="24" spans="1:9" s="1034" customFormat="1" ht="12.75" customHeight="1" x14ac:dyDescent="0.2">
      <c r="A24" s="1035">
        <v>18</v>
      </c>
      <c r="B24" s="1036" t="s">
        <v>704</v>
      </c>
      <c r="C24" s="1041" t="s">
        <v>369</v>
      </c>
      <c r="D24" s="353">
        <v>45748</v>
      </c>
      <c r="E24" s="354" t="s">
        <v>1006</v>
      </c>
      <c r="F24" s="336">
        <v>1571704.78</v>
      </c>
      <c r="G24" s="336">
        <v>901297.72</v>
      </c>
      <c r="H24" s="336"/>
      <c r="I24" s="1040">
        <v>670407.06000000006</v>
      </c>
    </row>
    <row r="25" spans="1:9" s="1034" customFormat="1" ht="12.75" customHeight="1" x14ac:dyDescent="0.2">
      <c r="A25" s="1035">
        <v>19</v>
      </c>
      <c r="B25" s="1036" t="s">
        <v>705</v>
      </c>
      <c r="C25" s="1041" t="s">
        <v>622</v>
      </c>
      <c r="D25" s="353">
        <v>45748</v>
      </c>
      <c r="E25" s="354" t="s">
        <v>1006</v>
      </c>
      <c r="F25" s="336">
        <v>522396.24</v>
      </c>
      <c r="G25" s="336">
        <v>522396.24</v>
      </c>
      <c r="H25" s="336"/>
      <c r="I25" s="1040"/>
    </row>
    <row r="26" spans="1:9" s="1034" customFormat="1" ht="12.75" customHeight="1" x14ac:dyDescent="0.2">
      <c r="A26" s="1035">
        <v>20</v>
      </c>
      <c r="B26" s="1036" t="s">
        <v>706</v>
      </c>
      <c r="C26" s="616" t="s">
        <v>616</v>
      </c>
      <c r="D26" s="353">
        <v>45748</v>
      </c>
      <c r="E26" s="354" t="s">
        <v>1006</v>
      </c>
      <c r="F26" s="336">
        <v>103471.47</v>
      </c>
      <c r="G26" s="336">
        <v>103471.47</v>
      </c>
      <c r="H26" s="336"/>
      <c r="I26" s="1040"/>
    </row>
    <row r="27" spans="1:9" s="1034" customFormat="1" ht="12.75" customHeight="1" x14ac:dyDescent="0.2">
      <c r="A27" s="1035">
        <v>21</v>
      </c>
      <c r="B27" s="1036" t="s">
        <v>707</v>
      </c>
      <c r="C27" s="1041" t="s">
        <v>370</v>
      </c>
      <c r="D27" s="353">
        <v>45748</v>
      </c>
      <c r="E27" s="354" t="s">
        <v>1006</v>
      </c>
      <c r="F27" s="336">
        <v>228393.38</v>
      </c>
      <c r="G27" s="336">
        <v>228393.38</v>
      </c>
      <c r="H27" s="336"/>
      <c r="I27" s="1038"/>
    </row>
    <row r="28" spans="1:9" s="1034" customFormat="1" ht="12.75" customHeight="1" x14ac:dyDescent="0.2">
      <c r="A28" s="1035">
        <v>22</v>
      </c>
      <c r="B28" s="1036" t="s">
        <v>708</v>
      </c>
      <c r="C28" s="616" t="s">
        <v>615</v>
      </c>
      <c r="D28" s="353">
        <v>45748</v>
      </c>
      <c r="E28" s="354" t="s">
        <v>1006</v>
      </c>
      <c r="F28" s="336">
        <v>297344.74</v>
      </c>
      <c r="G28" s="336">
        <v>297344.74</v>
      </c>
      <c r="H28" s="336"/>
      <c r="I28" s="1038"/>
    </row>
    <row r="29" spans="1:9" s="1034" customFormat="1" ht="12.75" customHeight="1" x14ac:dyDescent="0.2">
      <c r="A29" s="1035">
        <v>23</v>
      </c>
      <c r="B29" s="1036" t="s">
        <v>709</v>
      </c>
      <c r="C29" s="1041" t="s">
        <v>371</v>
      </c>
      <c r="D29" s="353">
        <v>45748</v>
      </c>
      <c r="E29" s="354" t="s">
        <v>1006</v>
      </c>
      <c r="F29" s="336">
        <v>265026.47000000003</v>
      </c>
      <c r="G29" s="336">
        <v>265026.46999999997</v>
      </c>
      <c r="H29" s="336"/>
      <c r="I29" s="1038"/>
    </row>
    <row r="30" spans="1:9" s="1034" customFormat="1" ht="12.75" customHeight="1" x14ac:dyDescent="0.2">
      <c r="A30" s="1035">
        <v>24</v>
      </c>
      <c r="B30" s="1036" t="s">
        <v>710</v>
      </c>
      <c r="C30" s="1041" t="s">
        <v>372</v>
      </c>
      <c r="D30" s="353">
        <v>45748</v>
      </c>
      <c r="E30" s="354" t="s">
        <v>1006</v>
      </c>
      <c r="F30" s="336">
        <v>2268127.66</v>
      </c>
      <c r="G30" s="336">
        <v>2258127.66</v>
      </c>
      <c r="H30" s="1042"/>
      <c r="I30" s="1040">
        <v>10000</v>
      </c>
    </row>
    <row r="31" spans="1:9" s="1034" customFormat="1" ht="12.75" customHeight="1" x14ac:dyDescent="0.2">
      <c r="A31" s="1035">
        <v>25</v>
      </c>
      <c r="B31" s="1036" t="s">
        <v>711</v>
      </c>
      <c r="C31" s="1041" t="s">
        <v>373</v>
      </c>
      <c r="D31" s="353">
        <v>45748</v>
      </c>
      <c r="E31" s="354" t="s">
        <v>1006</v>
      </c>
      <c r="F31" s="336">
        <v>295156.96999999997</v>
      </c>
      <c r="G31" s="336">
        <v>295156.96999999997</v>
      </c>
      <c r="H31" s="336"/>
      <c r="I31" s="1038"/>
    </row>
    <row r="32" spans="1:9" s="1034" customFormat="1" ht="12.75" customHeight="1" x14ac:dyDescent="0.2">
      <c r="A32" s="1035">
        <v>26</v>
      </c>
      <c r="B32" s="1036" t="s">
        <v>712</v>
      </c>
      <c r="C32" s="1041" t="s">
        <v>498</v>
      </c>
      <c r="D32" s="353">
        <v>45748</v>
      </c>
      <c r="E32" s="354" t="s">
        <v>1006</v>
      </c>
      <c r="F32" s="336">
        <v>2719737.17</v>
      </c>
      <c r="G32" s="336">
        <v>2719737.17</v>
      </c>
      <c r="H32" s="336"/>
      <c r="I32" s="1038"/>
    </row>
    <row r="33" spans="1:12" s="1034" customFormat="1" ht="12.75" customHeight="1" x14ac:dyDescent="0.2">
      <c r="A33" s="1035">
        <v>27</v>
      </c>
      <c r="B33" s="1036" t="s">
        <v>713</v>
      </c>
      <c r="C33" s="1041" t="s">
        <v>374</v>
      </c>
      <c r="D33" s="353">
        <v>45748</v>
      </c>
      <c r="E33" s="354" t="s">
        <v>1006</v>
      </c>
      <c r="F33" s="336">
        <v>696707.92</v>
      </c>
      <c r="G33" s="336">
        <v>696707.92</v>
      </c>
      <c r="H33" s="336"/>
      <c r="I33" s="1038"/>
    </row>
    <row r="34" spans="1:12" s="1034" customFormat="1" ht="12.75" customHeight="1" x14ac:dyDescent="0.2">
      <c r="A34" s="1035">
        <v>28</v>
      </c>
      <c r="B34" s="1036" t="s">
        <v>714</v>
      </c>
      <c r="C34" s="1041" t="s">
        <v>375</v>
      </c>
      <c r="D34" s="353">
        <v>45748</v>
      </c>
      <c r="E34" s="354" t="s">
        <v>1006</v>
      </c>
      <c r="F34" s="336">
        <v>754285.27999999991</v>
      </c>
      <c r="G34" s="336">
        <v>754285.28</v>
      </c>
      <c r="H34" s="336"/>
      <c r="I34" s="1038"/>
    </row>
    <row r="35" spans="1:12" s="1034" customFormat="1" ht="12.75" customHeight="1" x14ac:dyDescent="0.2">
      <c r="A35" s="1035">
        <v>29</v>
      </c>
      <c r="B35" s="1036" t="s">
        <v>715</v>
      </c>
      <c r="C35" s="1041" t="s">
        <v>376</v>
      </c>
      <c r="D35" s="353">
        <v>45748</v>
      </c>
      <c r="E35" s="354" t="s">
        <v>1006</v>
      </c>
      <c r="F35" s="336">
        <v>2237080.7400000002</v>
      </c>
      <c r="G35" s="336">
        <v>2237080.7400000002</v>
      </c>
      <c r="H35" s="336"/>
      <c r="I35" s="1038"/>
    </row>
    <row r="36" spans="1:12" s="1034" customFormat="1" ht="12.75" customHeight="1" x14ac:dyDescent="0.2">
      <c r="A36" s="1035">
        <v>30</v>
      </c>
      <c r="B36" s="1036" t="s">
        <v>716</v>
      </c>
      <c r="C36" s="1041" t="s">
        <v>614</v>
      </c>
      <c r="D36" s="353">
        <v>45748</v>
      </c>
      <c r="E36" s="354" t="s">
        <v>1006</v>
      </c>
      <c r="F36" s="336">
        <v>1670294.33</v>
      </c>
      <c r="G36" s="336">
        <v>1670294.33</v>
      </c>
      <c r="H36" s="336"/>
      <c r="I36" s="1038"/>
    </row>
    <row r="37" spans="1:12" s="1034" customFormat="1" ht="12.75" customHeight="1" x14ac:dyDescent="0.2">
      <c r="A37" s="1035">
        <v>31</v>
      </c>
      <c r="B37" s="1036" t="s">
        <v>717</v>
      </c>
      <c r="C37" s="1041" t="s">
        <v>377</v>
      </c>
      <c r="D37" s="353">
        <v>45748</v>
      </c>
      <c r="E37" s="354" t="s">
        <v>1006</v>
      </c>
      <c r="F37" s="336">
        <v>166359.08000000002</v>
      </c>
      <c r="G37" s="336">
        <v>166359.07999999999</v>
      </c>
      <c r="H37" s="336"/>
      <c r="I37" s="1038"/>
    </row>
    <row r="38" spans="1:12" s="1034" customFormat="1" ht="12.75" customHeight="1" x14ac:dyDescent="0.2">
      <c r="A38" s="1035">
        <v>32</v>
      </c>
      <c r="B38" s="1036" t="s">
        <v>718</v>
      </c>
      <c r="C38" s="1041" t="s">
        <v>428</v>
      </c>
      <c r="D38" s="353">
        <v>45748</v>
      </c>
      <c r="E38" s="354" t="s">
        <v>1006</v>
      </c>
      <c r="F38" s="336">
        <v>1423373</v>
      </c>
      <c r="G38" s="336">
        <v>1423373</v>
      </c>
      <c r="H38" s="336"/>
      <c r="I38" s="1040"/>
    </row>
    <row r="39" spans="1:12" s="1034" customFormat="1" ht="12.75" customHeight="1" x14ac:dyDescent="0.2">
      <c r="A39" s="1035">
        <v>33</v>
      </c>
      <c r="B39" s="1036" t="s">
        <v>719</v>
      </c>
      <c r="C39" s="1041" t="s">
        <v>378</v>
      </c>
      <c r="D39" s="353">
        <v>45748</v>
      </c>
      <c r="E39" s="354" t="s">
        <v>1006</v>
      </c>
      <c r="F39" s="336">
        <v>2821099.39</v>
      </c>
      <c r="G39" s="336">
        <v>2821099.39</v>
      </c>
      <c r="H39" s="336"/>
      <c r="I39" s="1038"/>
    </row>
    <row r="40" spans="1:12" s="1034" customFormat="1" ht="12.75" customHeight="1" x14ac:dyDescent="0.2">
      <c r="A40" s="1035">
        <v>34</v>
      </c>
      <c r="B40" s="1036" t="s">
        <v>720</v>
      </c>
      <c r="C40" s="1041" t="s">
        <v>613</v>
      </c>
      <c r="D40" s="353">
        <v>45748</v>
      </c>
      <c r="E40" s="354" t="s">
        <v>1006</v>
      </c>
      <c r="F40" s="336">
        <v>253702.31999999998</v>
      </c>
      <c r="G40" s="336">
        <v>253702.32</v>
      </c>
      <c r="H40" s="336"/>
      <c r="I40" s="1038"/>
    </row>
    <row r="41" spans="1:12" s="1034" customFormat="1" ht="12.75" customHeight="1" x14ac:dyDescent="0.2">
      <c r="A41" s="1035">
        <v>35</v>
      </c>
      <c r="B41" s="1036" t="s">
        <v>721</v>
      </c>
      <c r="C41" s="1041" t="s">
        <v>379</v>
      </c>
      <c r="D41" s="353">
        <v>45748</v>
      </c>
      <c r="E41" s="354" t="s">
        <v>1006</v>
      </c>
      <c r="F41" s="336">
        <v>3415045.62</v>
      </c>
      <c r="G41" s="336">
        <v>3415045.62</v>
      </c>
      <c r="H41" s="336"/>
      <c r="I41" s="1040"/>
    </row>
    <row r="42" spans="1:12" s="1034" customFormat="1" ht="12.75" customHeight="1" x14ac:dyDescent="0.2">
      <c r="A42" s="1035">
        <v>36</v>
      </c>
      <c r="B42" s="1036" t="s">
        <v>722</v>
      </c>
      <c r="C42" s="1041" t="s">
        <v>380</v>
      </c>
      <c r="D42" s="353">
        <v>45748</v>
      </c>
      <c r="E42" s="354" t="s">
        <v>1006</v>
      </c>
      <c r="F42" s="336">
        <v>2462219.8499999996</v>
      </c>
      <c r="G42" s="336">
        <v>2462219.85</v>
      </c>
      <c r="H42" s="336"/>
      <c r="I42" s="1038"/>
    </row>
    <row r="43" spans="1:12" s="1034" customFormat="1" ht="12.75" customHeight="1" x14ac:dyDescent="0.2">
      <c r="A43" s="1035">
        <v>37</v>
      </c>
      <c r="B43" s="1036" t="s">
        <v>723</v>
      </c>
      <c r="C43" s="1041" t="s">
        <v>382</v>
      </c>
      <c r="D43" s="353">
        <v>45748</v>
      </c>
      <c r="E43" s="354" t="s">
        <v>1006</v>
      </c>
      <c r="F43" s="336">
        <v>325716.90999999997</v>
      </c>
      <c r="G43" s="336">
        <v>325716.90999999997</v>
      </c>
      <c r="H43" s="336"/>
      <c r="I43" s="1038"/>
    </row>
    <row r="44" spans="1:12" s="1034" customFormat="1" ht="12.75" customHeight="1" x14ac:dyDescent="0.2">
      <c r="A44" s="1035">
        <v>38</v>
      </c>
      <c r="B44" s="1036" t="s">
        <v>724</v>
      </c>
      <c r="C44" s="1041" t="s">
        <v>383</v>
      </c>
      <c r="D44" s="353">
        <v>45748</v>
      </c>
      <c r="E44" s="354" t="s">
        <v>1006</v>
      </c>
      <c r="F44" s="336">
        <v>209242.49</v>
      </c>
      <c r="G44" s="336">
        <v>209242.49</v>
      </c>
      <c r="H44" s="336"/>
      <c r="I44" s="1038"/>
    </row>
    <row r="45" spans="1:12" s="1034" customFormat="1" ht="12.75" customHeight="1" x14ac:dyDescent="0.2">
      <c r="A45" s="1043">
        <v>39</v>
      </c>
      <c r="B45" s="1036" t="s">
        <v>725</v>
      </c>
      <c r="C45" s="1041" t="s">
        <v>384</v>
      </c>
      <c r="D45" s="353">
        <v>45748</v>
      </c>
      <c r="E45" s="354" t="s">
        <v>1006</v>
      </c>
      <c r="F45" s="336">
        <v>18792.419999999998</v>
      </c>
      <c r="G45" s="336">
        <v>18792.419999999998</v>
      </c>
      <c r="H45" s="336"/>
      <c r="I45" s="1038"/>
      <c r="K45" s="1044"/>
      <c r="L45" s="1044"/>
    </row>
    <row r="46" spans="1:12" s="1044" customFormat="1" ht="12" customHeight="1" x14ac:dyDescent="0.2">
      <c r="A46" s="1043">
        <v>40</v>
      </c>
      <c r="B46" s="1045" t="s">
        <v>726</v>
      </c>
      <c r="C46" s="1046" t="s">
        <v>385</v>
      </c>
      <c r="D46" s="353">
        <v>45748</v>
      </c>
      <c r="E46" s="354" t="s">
        <v>1006</v>
      </c>
      <c r="F46" s="1047">
        <v>83.68</v>
      </c>
      <c r="G46" s="1047">
        <v>83.68</v>
      </c>
      <c r="H46" s="1047"/>
      <c r="I46" s="1048"/>
    </row>
    <row r="47" spans="1:12" s="1044" customFormat="1" ht="13.5" thickBot="1" x14ac:dyDescent="0.25">
      <c r="A47" s="1049">
        <v>41</v>
      </c>
      <c r="B47" s="1050" t="s">
        <v>727</v>
      </c>
      <c r="C47" s="1051" t="s">
        <v>386</v>
      </c>
      <c r="D47" s="539">
        <v>45748</v>
      </c>
      <c r="E47" s="540" t="s">
        <v>1006</v>
      </c>
      <c r="F47" s="1052">
        <v>0</v>
      </c>
      <c r="G47" s="1052">
        <v>0</v>
      </c>
      <c r="H47" s="1052"/>
      <c r="I47" s="1053"/>
      <c r="K47" s="255"/>
      <c r="L47" s="255"/>
    </row>
    <row r="48" spans="1:12" ht="12" customHeight="1" x14ac:dyDescent="0.2">
      <c r="A48" s="255"/>
      <c r="C48" s="255"/>
      <c r="D48" s="1022"/>
      <c r="I48" s="1023" t="s">
        <v>915</v>
      </c>
    </row>
    <row r="49" spans="1:12" ht="17.25" customHeight="1" x14ac:dyDescent="0.2">
      <c r="A49" s="1332" t="s">
        <v>1001</v>
      </c>
      <c r="B49" s="1332"/>
      <c r="C49" s="1332"/>
      <c r="D49" s="1332"/>
      <c r="E49" s="1332"/>
      <c r="F49" s="1332"/>
      <c r="G49" s="1332"/>
      <c r="H49" s="1332"/>
      <c r="I49" s="1332"/>
    </row>
    <row r="50" spans="1:12" ht="15" customHeight="1" thickBot="1" x14ac:dyDescent="0.25">
      <c r="A50" s="1021"/>
      <c r="B50" s="535"/>
      <c r="C50" s="1054"/>
      <c r="D50" s="615"/>
      <c r="E50" s="614"/>
      <c r="F50" s="536"/>
      <c r="G50" s="536"/>
      <c r="H50" s="1055"/>
      <c r="I50" s="1023"/>
    </row>
    <row r="51" spans="1:12" ht="12" customHeight="1" x14ac:dyDescent="0.2">
      <c r="A51" s="1333" t="s">
        <v>352</v>
      </c>
      <c r="B51" s="1336" t="s">
        <v>744</v>
      </c>
      <c r="C51" s="1339" t="s">
        <v>46</v>
      </c>
      <c r="D51" s="1026" t="s">
        <v>353</v>
      </c>
      <c r="E51" s="1342" t="s">
        <v>745</v>
      </c>
      <c r="F51" s="1345" t="s">
        <v>997</v>
      </c>
      <c r="G51" s="1342" t="s">
        <v>1000</v>
      </c>
      <c r="H51" s="1342"/>
      <c r="I51" s="1348"/>
    </row>
    <row r="52" spans="1:12" ht="12" customHeight="1" x14ac:dyDescent="0.2">
      <c r="A52" s="1334"/>
      <c r="B52" s="1337"/>
      <c r="C52" s="1340"/>
      <c r="D52" s="1027" t="s">
        <v>998</v>
      </c>
      <c r="E52" s="1343"/>
      <c r="F52" s="1346"/>
      <c r="G52" s="1343" t="s">
        <v>354</v>
      </c>
      <c r="H52" s="1343" t="s">
        <v>355</v>
      </c>
      <c r="I52" s="1349" t="s">
        <v>356</v>
      </c>
    </row>
    <row r="53" spans="1:12" ht="15" customHeight="1" thickBot="1" x14ac:dyDescent="0.25">
      <c r="A53" s="1335"/>
      <c r="B53" s="1338"/>
      <c r="C53" s="1341"/>
      <c r="D53" s="1028" t="s">
        <v>686</v>
      </c>
      <c r="E53" s="1344"/>
      <c r="F53" s="1347"/>
      <c r="G53" s="1344"/>
      <c r="H53" s="1344"/>
      <c r="I53" s="1350"/>
      <c r="L53" s="262"/>
    </row>
    <row r="54" spans="1:12" s="262" customFormat="1" x14ac:dyDescent="0.2">
      <c r="A54" s="1029">
        <v>42</v>
      </c>
      <c r="B54" s="1030" t="s">
        <v>728</v>
      </c>
      <c r="C54" s="1056" t="s">
        <v>387</v>
      </c>
      <c r="D54" s="623">
        <v>45748</v>
      </c>
      <c r="E54" s="869" t="s">
        <v>1006</v>
      </c>
      <c r="F54" s="826">
        <v>5705</v>
      </c>
      <c r="G54" s="1057">
        <v>5705</v>
      </c>
      <c r="H54" s="1058"/>
      <c r="I54" s="1059"/>
      <c r="K54" s="255"/>
    </row>
    <row r="55" spans="1:12" s="262" customFormat="1" ht="13.5" customHeight="1" x14ac:dyDescent="0.2">
      <c r="A55" s="1035">
        <v>43</v>
      </c>
      <c r="B55" s="1036" t="s">
        <v>729</v>
      </c>
      <c r="C55" s="1041" t="s">
        <v>388</v>
      </c>
      <c r="D55" s="353">
        <v>45748</v>
      </c>
      <c r="E55" s="354" t="s">
        <v>1006</v>
      </c>
      <c r="F55" s="271">
        <v>12699.69</v>
      </c>
      <c r="G55" s="1060">
        <v>12699.69</v>
      </c>
      <c r="H55" s="1061"/>
      <c r="I55" s="1062"/>
      <c r="K55" s="255"/>
    </row>
    <row r="56" spans="1:12" s="262" customFormat="1" ht="12.75" customHeight="1" x14ac:dyDescent="0.2">
      <c r="A56" s="1035">
        <v>44</v>
      </c>
      <c r="B56" s="1036" t="s">
        <v>730</v>
      </c>
      <c r="C56" s="1041" t="s">
        <v>389</v>
      </c>
      <c r="D56" s="353">
        <v>45748</v>
      </c>
      <c r="E56" s="354" t="s">
        <v>1006</v>
      </c>
      <c r="F56" s="271">
        <v>0</v>
      </c>
      <c r="G56" s="1060">
        <v>0</v>
      </c>
      <c r="H56" s="1061"/>
      <c r="I56" s="1062"/>
      <c r="K56" s="255"/>
    </row>
    <row r="57" spans="1:12" s="262" customFormat="1" ht="12.75" customHeight="1" x14ac:dyDescent="0.2">
      <c r="A57" s="1035">
        <v>45</v>
      </c>
      <c r="B57" s="1036" t="s">
        <v>731</v>
      </c>
      <c r="C57" s="538" t="s">
        <v>618</v>
      </c>
      <c r="D57" s="353">
        <v>45748</v>
      </c>
      <c r="E57" s="354" t="s">
        <v>1006</v>
      </c>
      <c r="F57" s="798">
        <v>70260.94</v>
      </c>
      <c r="G57" s="1060">
        <v>70260.94</v>
      </c>
      <c r="H57" s="1063"/>
      <c r="I57" s="1064"/>
      <c r="K57" s="255"/>
      <c r="L57" s="803"/>
    </row>
    <row r="58" spans="1:12" s="803" customFormat="1" ht="12.75" customHeight="1" x14ac:dyDescent="0.2">
      <c r="A58" s="1035">
        <v>46</v>
      </c>
      <c r="B58" s="1036" t="s">
        <v>732</v>
      </c>
      <c r="C58" s="1065" t="s">
        <v>390</v>
      </c>
      <c r="D58" s="353">
        <v>45748</v>
      </c>
      <c r="E58" s="354" t="s">
        <v>1006</v>
      </c>
      <c r="F58" s="798">
        <v>21022.46</v>
      </c>
      <c r="G58" s="1060">
        <v>21022.46</v>
      </c>
      <c r="H58" s="1063"/>
      <c r="I58" s="1064"/>
      <c r="K58" s="255"/>
    </row>
    <row r="59" spans="1:12" s="803" customFormat="1" ht="12.75" customHeight="1" x14ac:dyDescent="0.2">
      <c r="A59" s="1035">
        <v>47</v>
      </c>
      <c r="B59" s="1036" t="s">
        <v>733</v>
      </c>
      <c r="C59" s="1065" t="s">
        <v>391</v>
      </c>
      <c r="D59" s="353">
        <v>45748</v>
      </c>
      <c r="E59" s="354" t="s">
        <v>1006</v>
      </c>
      <c r="F59" s="798">
        <v>196132.03999999998</v>
      </c>
      <c r="G59" s="1060">
        <v>196132.04</v>
      </c>
      <c r="H59" s="1063"/>
      <c r="I59" s="1064"/>
      <c r="K59" s="262"/>
    </row>
    <row r="60" spans="1:12" s="803" customFormat="1" ht="12.75" customHeight="1" x14ac:dyDescent="0.2">
      <c r="A60" s="1035">
        <v>48</v>
      </c>
      <c r="B60" s="1036" t="s">
        <v>734</v>
      </c>
      <c r="C60" s="1065" t="s">
        <v>392</v>
      </c>
      <c r="D60" s="353">
        <v>45748</v>
      </c>
      <c r="E60" s="354" t="s">
        <v>1006</v>
      </c>
      <c r="F60" s="798">
        <v>240040.46</v>
      </c>
      <c r="G60" s="1060">
        <v>240040.46</v>
      </c>
      <c r="H60" s="1063"/>
      <c r="I60" s="1064"/>
      <c r="K60" s="262"/>
    </row>
    <row r="61" spans="1:12" s="803" customFormat="1" ht="12.75" customHeight="1" x14ac:dyDescent="0.2">
      <c r="A61" s="1035">
        <v>49</v>
      </c>
      <c r="B61" s="1036" t="s">
        <v>735</v>
      </c>
      <c r="C61" s="1065" t="s">
        <v>393</v>
      </c>
      <c r="D61" s="353">
        <v>45748</v>
      </c>
      <c r="E61" s="354" t="s">
        <v>1006</v>
      </c>
      <c r="F61" s="798">
        <v>397193.09</v>
      </c>
      <c r="G61" s="1060">
        <v>397193.09</v>
      </c>
      <c r="H61" s="1063"/>
      <c r="I61" s="1066"/>
      <c r="K61" s="262"/>
    </row>
    <row r="62" spans="1:12" s="803" customFormat="1" ht="12.75" customHeight="1" x14ac:dyDescent="0.2">
      <c r="A62" s="1035">
        <v>50</v>
      </c>
      <c r="B62" s="1036" t="s">
        <v>736</v>
      </c>
      <c r="C62" s="1065" t="s">
        <v>394</v>
      </c>
      <c r="D62" s="353">
        <v>45748</v>
      </c>
      <c r="E62" s="354" t="s">
        <v>1006</v>
      </c>
      <c r="F62" s="798">
        <v>557321.67000000004</v>
      </c>
      <c r="G62" s="1060">
        <v>557321.67000000004</v>
      </c>
      <c r="H62" s="1063"/>
      <c r="I62" s="1066"/>
      <c r="K62" s="262"/>
    </row>
    <row r="63" spans="1:12" s="803" customFormat="1" ht="12.75" customHeight="1" x14ac:dyDescent="0.2">
      <c r="A63" s="1035">
        <v>51</v>
      </c>
      <c r="B63" s="1036" t="s">
        <v>737</v>
      </c>
      <c r="C63" s="1065" t="s">
        <v>395</v>
      </c>
      <c r="D63" s="353">
        <v>45748</v>
      </c>
      <c r="E63" s="354" t="s">
        <v>1006</v>
      </c>
      <c r="F63" s="798">
        <v>370699.57</v>
      </c>
      <c r="G63" s="1060">
        <v>0</v>
      </c>
      <c r="H63" s="1063"/>
      <c r="I63" s="1066">
        <v>370699.57</v>
      </c>
    </row>
    <row r="64" spans="1:12" s="803" customFormat="1" ht="12.75" customHeight="1" x14ac:dyDescent="0.2">
      <c r="A64" s="1035">
        <v>52</v>
      </c>
      <c r="B64" s="1036" t="s">
        <v>738</v>
      </c>
      <c r="C64" s="1065" t="s">
        <v>1005</v>
      </c>
      <c r="D64" s="353">
        <v>45748</v>
      </c>
      <c r="E64" s="354" t="s">
        <v>1006</v>
      </c>
      <c r="F64" s="798">
        <v>134263.51</v>
      </c>
      <c r="G64" s="1060">
        <v>134263.51</v>
      </c>
      <c r="H64" s="1063"/>
      <c r="I64" s="1066"/>
    </row>
    <row r="65" spans="1:14" s="803" customFormat="1" ht="12.75" customHeight="1" x14ac:dyDescent="0.2">
      <c r="A65" s="1035">
        <v>53</v>
      </c>
      <c r="B65" s="1036" t="s">
        <v>739</v>
      </c>
      <c r="C65" s="1065" t="s">
        <v>612</v>
      </c>
      <c r="D65" s="353">
        <v>45748</v>
      </c>
      <c r="E65" s="354" t="s">
        <v>1006</v>
      </c>
      <c r="F65" s="798">
        <v>1399.7</v>
      </c>
      <c r="G65" s="1067">
        <v>1399.7</v>
      </c>
      <c r="H65" s="1063"/>
      <c r="I65" s="1066"/>
    </row>
    <row r="66" spans="1:14" s="803" customFormat="1" ht="12.75" customHeight="1" x14ac:dyDescent="0.2">
      <c r="A66" s="1035">
        <v>54</v>
      </c>
      <c r="B66" s="1036" t="s">
        <v>740</v>
      </c>
      <c r="C66" s="1065" t="s">
        <v>396</v>
      </c>
      <c r="D66" s="353">
        <v>45748</v>
      </c>
      <c r="E66" s="354" t="s">
        <v>1006</v>
      </c>
      <c r="F66" s="798">
        <v>391.22</v>
      </c>
      <c r="G66" s="1067">
        <v>391.22</v>
      </c>
      <c r="H66" s="1063"/>
      <c r="I66" s="1066"/>
    </row>
    <row r="67" spans="1:14" s="803" customFormat="1" ht="12.75" customHeight="1" x14ac:dyDescent="0.2">
      <c r="A67" s="1035">
        <v>55</v>
      </c>
      <c r="B67" s="1036" t="s">
        <v>741</v>
      </c>
      <c r="C67" s="1065" t="s">
        <v>397</v>
      </c>
      <c r="D67" s="353">
        <v>45748</v>
      </c>
      <c r="E67" s="354" t="s">
        <v>1006</v>
      </c>
      <c r="F67" s="798">
        <v>0</v>
      </c>
      <c r="G67" s="1060">
        <v>0</v>
      </c>
      <c r="H67" s="1061"/>
      <c r="I67" s="1062"/>
    </row>
    <row r="68" spans="1:14" s="803" customFormat="1" ht="12.75" customHeight="1" x14ac:dyDescent="0.2">
      <c r="A68" s="1035">
        <v>56</v>
      </c>
      <c r="B68" s="1036" t="s">
        <v>742</v>
      </c>
      <c r="C68" s="1065" t="s">
        <v>499</v>
      </c>
      <c r="D68" s="353">
        <v>45748</v>
      </c>
      <c r="E68" s="354" t="s">
        <v>1006</v>
      </c>
      <c r="F68" s="798">
        <v>218.08</v>
      </c>
      <c r="G68" s="1067">
        <v>218.08</v>
      </c>
      <c r="H68" s="1063"/>
      <c r="I68" s="1064"/>
    </row>
    <row r="69" spans="1:14" s="803" customFormat="1" ht="12.75" customHeight="1" thickBot="1" x14ac:dyDescent="0.25">
      <c r="A69" s="1068">
        <v>57</v>
      </c>
      <c r="B69" s="1069" t="s">
        <v>743</v>
      </c>
      <c r="C69" s="1070" t="s">
        <v>617</v>
      </c>
      <c r="D69" s="617">
        <v>45748</v>
      </c>
      <c r="E69" s="355" t="s">
        <v>1006</v>
      </c>
      <c r="F69" s="1071">
        <v>0</v>
      </c>
      <c r="G69" s="1072">
        <v>0</v>
      </c>
      <c r="H69" s="1073"/>
      <c r="I69" s="1074"/>
    </row>
    <row r="70" spans="1:14" s="803" customFormat="1" ht="12.75" customHeight="1" x14ac:dyDescent="0.2">
      <c r="A70" s="1075" t="s">
        <v>398</v>
      </c>
      <c r="B70" s="1076"/>
      <c r="C70" s="1077"/>
      <c r="D70" s="1077"/>
      <c r="E70" s="1077"/>
      <c r="F70" s="1078">
        <f>SUM(F7:F47)+SUM(F54:F69)</f>
        <v>32405050.919999994</v>
      </c>
      <c r="G70" s="1078">
        <f>SUM(G7:G47)+SUM(G54:G69)</f>
        <v>31250506.09</v>
      </c>
      <c r="H70" s="1078">
        <f>SUM(H7:H47)+SUM(H54:H69)</f>
        <v>0</v>
      </c>
      <c r="I70" s="1079">
        <f>SUM(I7:I47)+SUM(I54:I69)</f>
        <v>1154544.83</v>
      </c>
      <c r="K70" s="1080"/>
      <c r="L70" s="1080"/>
    </row>
    <row r="71" spans="1:14" s="1080" customFormat="1" ht="12.75" customHeight="1" thickBot="1" x14ac:dyDescent="0.25">
      <c r="A71" s="1081" t="s">
        <v>399</v>
      </c>
      <c r="B71" s="1082"/>
      <c r="C71" s="1082"/>
      <c r="D71" s="1082"/>
      <c r="E71" s="1082"/>
      <c r="F71" s="1083">
        <v>100</v>
      </c>
      <c r="G71" s="1083">
        <f>(G70/F70)*100</f>
        <v>96.437145453496498</v>
      </c>
      <c r="H71" s="1083">
        <f>(H70/F70)*100</f>
        <v>0</v>
      </c>
      <c r="I71" s="1084">
        <f>(I70/F70)*100</f>
        <v>3.5628545465035186</v>
      </c>
      <c r="K71" s="262"/>
      <c r="L71" s="262"/>
    </row>
    <row r="72" spans="1:14" s="262" customFormat="1" ht="14.25" customHeight="1" x14ac:dyDescent="0.2">
      <c r="A72" s="1029">
        <v>58</v>
      </c>
      <c r="B72" s="1085">
        <v>1501</v>
      </c>
      <c r="C72" s="1086" t="s">
        <v>621</v>
      </c>
      <c r="D72" s="974">
        <v>45797</v>
      </c>
      <c r="E72" s="1087" t="s">
        <v>1505</v>
      </c>
      <c r="F72" s="1088">
        <v>477082.28</v>
      </c>
      <c r="G72" s="1088">
        <v>382082.28</v>
      </c>
      <c r="H72" s="1088">
        <v>95000</v>
      </c>
      <c r="I72" s="1089">
        <v>0</v>
      </c>
      <c r="J72" s="1090"/>
      <c r="K72" s="1091"/>
      <c r="L72" s="803"/>
    </row>
    <row r="73" spans="1:14" s="803" customFormat="1" ht="12.75" customHeight="1" x14ac:dyDescent="0.2">
      <c r="A73" s="1043">
        <v>59</v>
      </c>
      <c r="B73" s="1092">
        <v>1502</v>
      </c>
      <c r="C73" s="1093" t="s">
        <v>771</v>
      </c>
      <c r="D73" s="975">
        <v>45797</v>
      </c>
      <c r="E73" s="1087" t="s">
        <v>1505</v>
      </c>
      <c r="F73" s="1094">
        <v>250842.11</v>
      </c>
      <c r="G73" s="1095">
        <v>250842.11</v>
      </c>
      <c r="H73" s="1096">
        <v>0</v>
      </c>
      <c r="I73" s="1097">
        <v>0</v>
      </c>
      <c r="J73" s="1090"/>
    </row>
    <row r="74" spans="1:14" s="803" customFormat="1" ht="12.75" customHeight="1" x14ac:dyDescent="0.2">
      <c r="A74" s="1035">
        <v>60</v>
      </c>
      <c r="B74" s="1098">
        <v>1504</v>
      </c>
      <c r="C74" s="1099" t="s">
        <v>1506</v>
      </c>
      <c r="D74" s="975">
        <v>45797</v>
      </c>
      <c r="E74" s="1087" t="s">
        <v>1505</v>
      </c>
      <c r="F74" s="1100">
        <v>0</v>
      </c>
      <c r="G74" s="1101">
        <v>0</v>
      </c>
      <c r="H74" s="1101">
        <v>0</v>
      </c>
      <c r="I74" s="1102">
        <v>0</v>
      </c>
      <c r="J74" s="1090"/>
    </row>
    <row r="75" spans="1:14" s="803" customFormat="1" ht="12.75" customHeight="1" x14ac:dyDescent="0.2">
      <c r="A75" s="1035">
        <v>61</v>
      </c>
      <c r="B75" s="1098">
        <v>1505</v>
      </c>
      <c r="C75" s="1099" t="s">
        <v>400</v>
      </c>
      <c r="D75" s="975">
        <v>45797</v>
      </c>
      <c r="E75" s="1087" t="s">
        <v>1505</v>
      </c>
      <c r="F75" s="1100">
        <v>24017.52</v>
      </c>
      <c r="G75" s="1101">
        <v>24017.52</v>
      </c>
      <c r="H75" s="1101">
        <v>0</v>
      </c>
      <c r="I75" s="1102">
        <v>0</v>
      </c>
      <c r="J75" s="1090"/>
    </row>
    <row r="76" spans="1:14" s="803" customFormat="1" x14ac:dyDescent="0.2">
      <c r="A76" s="1043">
        <v>62</v>
      </c>
      <c r="B76" s="1098">
        <v>1507</v>
      </c>
      <c r="C76" s="1099" t="s">
        <v>746</v>
      </c>
      <c r="D76" s="975">
        <v>45797</v>
      </c>
      <c r="E76" s="1087" t="s">
        <v>1505</v>
      </c>
      <c r="F76" s="1100">
        <v>0</v>
      </c>
      <c r="G76" s="1101">
        <v>0</v>
      </c>
      <c r="H76" s="1101">
        <v>0</v>
      </c>
      <c r="I76" s="1102">
        <v>0</v>
      </c>
      <c r="J76" s="1090"/>
      <c r="K76" s="262"/>
      <c r="L76" s="262"/>
    </row>
    <row r="77" spans="1:14" s="262" customFormat="1" x14ac:dyDescent="0.2">
      <c r="A77" s="1035">
        <v>63</v>
      </c>
      <c r="B77" s="1098">
        <v>1508</v>
      </c>
      <c r="C77" s="1099" t="s">
        <v>401</v>
      </c>
      <c r="D77" s="975">
        <v>45797</v>
      </c>
      <c r="E77" s="1087" t="s">
        <v>1505</v>
      </c>
      <c r="F77" s="1100">
        <v>1951</v>
      </c>
      <c r="G77" s="1101">
        <v>1561</v>
      </c>
      <c r="H77" s="1101">
        <v>390</v>
      </c>
      <c r="I77" s="1102">
        <v>0</v>
      </c>
      <c r="J77" s="1090"/>
    </row>
    <row r="78" spans="1:14" s="262" customFormat="1" x14ac:dyDescent="0.2">
      <c r="A78" s="1043">
        <v>64</v>
      </c>
      <c r="B78" s="1098">
        <v>1509</v>
      </c>
      <c r="C78" s="1099" t="s">
        <v>402</v>
      </c>
      <c r="D78" s="975">
        <v>45797</v>
      </c>
      <c r="E78" s="1087" t="s">
        <v>1505</v>
      </c>
      <c r="F78" s="1100">
        <v>121080</v>
      </c>
      <c r="G78" s="1101">
        <v>121080</v>
      </c>
      <c r="H78" s="1101">
        <v>0</v>
      </c>
      <c r="I78" s="1102">
        <v>0</v>
      </c>
      <c r="J78" s="1090"/>
      <c r="L78" s="1103"/>
      <c r="M78" s="1103"/>
      <c r="N78" s="1103"/>
    </row>
    <row r="79" spans="1:14" s="262" customFormat="1" x14ac:dyDescent="0.2">
      <c r="A79" s="1043">
        <v>65</v>
      </c>
      <c r="B79" s="1098">
        <v>1510</v>
      </c>
      <c r="C79" s="1104" t="s">
        <v>403</v>
      </c>
      <c r="D79" s="975">
        <v>45797</v>
      </c>
      <c r="E79" s="1087" t="s">
        <v>1505</v>
      </c>
      <c r="F79" s="1105">
        <v>7951.54</v>
      </c>
      <c r="G79" s="1101">
        <v>6361.54</v>
      </c>
      <c r="H79" s="1101">
        <v>1590</v>
      </c>
      <c r="I79" s="1102">
        <v>0</v>
      </c>
      <c r="J79" s="1090"/>
    </row>
    <row r="80" spans="1:14" s="262" customFormat="1" x14ac:dyDescent="0.2">
      <c r="A80" s="1035">
        <v>66</v>
      </c>
      <c r="B80" s="1098" t="s">
        <v>1203</v>
      </c>
      <c r="C80" s="1099" t="s">
        <v>1521</v>
      </c>
      <c r="D80" s="975">
        <v>45831</v>
      </c>
      <c r="E80" s="1273" t="s">
        <v>1520</v>
      </c>
      <c r="F80" s="1105">
        <v>49323.47</v>
      </c>
      <c r="G80" s="1105">
        <v>49323.47</v>
      </c>
      <c r="H80" s="1101">
        <v>0</v>
      </c>
      <c r="I80" s="1102">
        <v>0</v>
      </c>
      <c r="J80" s="1090"/>
      <c r="K80" s="1103"/>
    </row>
    <row r="81" spans="1:12" s="262" customFormat="1" ht="12.75" customHeight="1" x14ac:dyDescent="0.2">
      <c r="A81" s="1035">
        <v>67</v>
      </c>
      <c r="B81" s="1098">
        <v>1513</v>
      </c>
      <c r="C81" s="1099" t="s">
        <v>404</v>
      </c>
      <c r="D81" s="975">
        <v>45797</v>
      </c>
      <c r="E81" s="1087" t="s">
        <v>1505</v>
      </c>
      <c r="F81" s="1100">
        <v>42012</v>
      </c>
      <c r="G81" s="1101">
        <v>42012</v>
      </c>
      <c r="H81" s="1101">
        <v>0</v>
      </c>
      <c r="I81" s="1102">
        <v>0</v>
      </c>
      <c r="J81" s="1090"/>
    </row>
    <row r="82" spans="1:12" s="262" customFormat="1" ht="12.75" customHeight="1" x14ac:dyDescent="0.2">
      <c r="A82" s="1043">
        <v>68</v>
      </c>
      <c r="B82" s="1098">
        <v>1515</v>
      </c>
      <c r="C82" s="1099" t="s">
        <v>405</v>
      </c>
      <c r="D82" s="975">
        <v>45797</v>
      </c>
      <c r="E82" s="1087" t="s">
        <v>1505</v>
      </c>
      <c r="F82" s="1100">
        <v>107944.65</v>
      </c>
      <c r="G82" s="1101">
        <v>107944.65</v>
      </c>
      <c r="H82" s="1101">
        <v>0</v>
      </c>
      <c r="I82" s="1102">
        <v>0</v>
      </c>
      <c r="J82" s="1090"/>
    </row>
    <row r="83" spans="1:12" s="262" customFormat="1" ht="12.75" customHeight="1" x14ac:dyDescent="0.2">
      <c r="A83" s="1035">
        <v>69</v>
      </c>
      <c r="B83" s="1098">
        <v>1516</v>
      </c>
      <c r="C83" s="1099" t="s">
        <v>406</v>
      </c>
      <c r="D83" s="975">
        <v>45797</v>
      </c>
      <c r="E83" s="1087" t="s">
        <v>1505</v>
      </c>
      <c r="F83" s="1100">
        <v>16879.7</v>
      </c>
      <c r="G83" s="1101">
        <v>16879.7</v>
      </c>
      <c r="H83" s="1101">
        <v>0</v>
      </c>
      <c r="I83" s="1102">
        <v>0</v>
      </c>
      <c r="J83" s="1090"/>
    </row>
    <row r="84" spans="1:12" s="262" customFormat="1" ht="12.75" customHeight="1" x14ac:dyDescent="0.2">
      <c r="A84" s="1043">
        <v>70</v>
      </c>
      <c r="B84" s="1098">
        <v>1519</v>
      </c>
      <c r="C84" s="1099" t="s">
        <v>429</v>
      </c>
      <c r="D84" s="975">
        <v>45797</v>
      </c>
      <c r="E84" s="1087" t="s">
        <v>1505</v>
      </c>
      <c r="F84" s="1100">
        <v>0</v>
      </c>
      <c r="G84" s="1101">
        <v>0</v>
      </c>
      <c r="H84" s="1101">
        <v>0</v>
      </c>
      <c r="I84" s="1102">
        <v>0</v>
      </c>
      <c r="J84" s="1090"/>
    </row>
    <row r="85" spans="1:12" s="262" customFormat="1" ht="12.75" customHeight="1" x14ac:dyDescent="0.2">
      <c r="A85" s="1043">
        <v>71</v>
      </c>
      <c r="B85" s="1098">
        <v>1520</v>
      </c>
      <c r="C85" s="1099" t="s">
        <v>430</v>
      </c>
      <c r="D85" s="975">
        <v>45797</v>
      </c>
      <c r="E85" s="1087" t="s">
        <v>1505</v>
      </c>
      <c r="F85" s="1100">
        <v>0</v>
      </c>
      <c r="G85" s="1101">
        <v>0</v>
      </c>
      <c r="H85" s="1101">
        <v>0</v>
      </c>
      <c r="I85" s="1102">
        <v>0</v>
      </c>
      <c r="J85" s="1090"/>
    </row>
    <row r="86" spans="1:12" s="262" customFormat="1" ht="12.75" customHeight="1" x14ac:dyDescent="0.2">
      <c r="A86" s="1035">
        <v>72</v>
      </c>
      <c r="B86" s="1098">
        <v>1521</v>
      </c>
      <c r="C86" s="1106" t="s">
        <v>407</v>
      </c>
      <c r="D86" s="975">
        <v>45797</v>
      </c>
      <c r="E86" s="1087" t="s">
        <v>1505</v>
      </c>
      <c r="F86" s="1100">
        <v>0</v>
      </c>
      <c r="G86" s="1101">
        <v>0</v>
      </c>
      <c r="H86" s="1101">
        <v>0</v>
      </c>
      <c r="I86" s="1102">
        <v>0</v>
      </c>
      <c r="J86" s="1090"/>
    </row>
    <row r="87" spans="1:12" s="262" customFormat="1" x14ac:dyDescent="0.2">
      <c r="A87" s="1035">
        <v>73</v>
      </c>
      <c r="B87" s="1098">
        <v>1522</v>
      </c>
      <c r="C87" s="1099" t="s">
        <v>408</v>
      </c>
      <c r="D87" s="975">
        <v>45797</v>
      </c>
      <c r="E87" s="1087" t="s">
        <v>1505</v>
      </c>
      <c r="F87" s="1100">
        <v>41751.879999999997</v>
      </c>
      <c r="G87" s="1101">
        <v>41751.879999999997</v>
      </c>
      <c r="H87" s="1101">
        <v>0</v>
      </c>
      <c r="I87" s="1102">
        <v>0</v>
      </c>
      <c r="J87" s="1090"/>
    </row>
    <row r="88" spans="1:12" s="262" customFormat="1" ht="13.5" thickBot="1" x14ac:dyDescent="0.25">
      <c r="A88" s="1494">
        <v>74</v>
      </c>
      <c r="B88" s="1107">
        <v>1523</v>
      </c>
      <c r="C88" s="1108" t="s">
        <v>409</v>
      </c>
      <c r="D88" s="1493">
        <v>45797</v>
      </c>
      <c r="E88" s="1087" t="s">
        <v>1505</v>
      </c>
      <c r="F88" s="1109">
        <v>11893.65</v>
      </c>
      <c r="G88" s="1110">
        <v>11893.65</v>
      </c>
      <c r="H88" s="1110">
        <v>0</v>
      </c>
      <c r="I88" s="1111">
        <v>0</v>
      </c>
      <c r="J88" s="1090"/>
      <c r="K88" s="255"/>
      <c r="L88" s="255"/>
    </row>
    <row r="89" spans="1:12" x14ac:dyDescent="0.2">
      <c r="A89" s="1495" t="s">
        <v>410</v>
      </c>
      <c r="B89" s="1075"/>
      <c r="C89" s="1077"/>
      <c r="D89" s="1077"/>
      <c r="E89" s="1077"/>
      <c r="F89" s="1078">
        <f>SUM(F72:F88)</f>
        <v>1152729.7999999998</v>
      </c>
      <c r="G89" s="1112">
        <f>SUM(G72:G88)</f>
        <v>1055749.8</v>
      </c>
      <c r="H89" s="1078">
        <f>SUM(H72:H88)</f>
        <v>96980</v>
      </c>
      <c r="I89" s="1113">
        <f>SUM(I72:I88)</f>
        <v>0</v>
      </c>
      <c r="J89" s="1114"/>
    </row>
    <row r="90" spans="1:12" ht="13.5" thickBot="1" x14ac:dyDescent="0.25">
      <c r="A90" s="1081" t="s">
        <v>411</v>
      </c>
      <c r="B90" s="1081"/>
      <c r="C90" s="1082"/>
      <c r="D90" s="1082"/>
      <c r="E90" s="1082"/>
      <c r="F90" s="1083">
        <v>100</v>
      </c>
      <c r="G90" s="1115">
        <f>G89/(F89)*100</f>
        <v>91.586926962415674</v>
      </c>
      <c r="H90" s="1116">
        <f>H89/(F89)*100</f>
        <v>8.4130730375843505</v>
      </c>
      <c r="I90" s="1084">
        <f>I89/F89*100</f>
        <v>0</v>
      </c>
      <c r="J90" s="1114"/>
    </row>
    <row r="91" spans="1:12" ht="12.75" customHeight="1" x14ac:dyDescent="0.2">
      <c r="A91" s="255"/>
      <c r="B91" s="803"/>
      <c r="C91" s="255"/>
      <c r="D91" s="1117"/>
      <c r="E91" s="1117"/>
      <c r="F91" s="536"/>
      <c r="G91" s="536"/>
      <c r="H91" s="536"/>
      <c r="I91" s="536"/>
      <c r="J91" s="1114"/>
    </row>
    <row r="92" spans="1:12" ht="16.5" customHeight="1" x14ac:dyDescent="0.2">
      <c r="A92" s="1271"/>
      <c r="B92" s="1351"/>
      <c r="C92" s="1351"/>
      <c r="D92" s="1351"/>
      <c r="E92" s="1351"/>
      <c r="F92" s="1351"/>
      <c r="G92" s="1351"/>
      <c r="H92" s="1351"/>
      <c r="I92" s="1351"/>
      <c r="J92" s="1114"/>
    </row>
    <row r="93" spans="1:12" x14ac:dyDescent="0.2">
      <c r="A93" s="255"/>
      <c r="B93" s="255"/>
      <c r="C93" s="255"/>
      <c r="D93" s="1022"/>
      <c r="I93" s="1023" t="s">
        <v>796</v>
      </c>
      <c r="J93" s="1114"/>
    </row>
    <row r="94" spans="1:12" ht="18.75" customHeight="1" x14ac:dyDescent="0.2">
      <c r="A94" s="1118" t="s">
        <v>1001</v>
      </c>
      <c r="B94" s="1024"/>
      <c r="C94" s="1024"/>
      <c r="D94" s="1024"/>
      <c r="E94" s="1024"/>
      <c r="F94" s="1024"/>
      <c r="G94" s="1024"/>
      <c r="H94" s="1024"/>
      <c r="I94" s="1024"/>
    </row>
    <row r="95" spans="1:12" ht="8.25" customHeight="1" thickBot="1" x14ac:dyDescent="0.25">
      <c r="A95" s="255"/>
      <c r="C95" s="255"/>
    </row>
    <row r="96" spans="1:12" ht="12" customHeight="1" x14ac:dyDescent="0.2">
      <c r="A96" s="1333" t="s">
        <v>352</v>
      </c>
      <c r="B96" s="1336" t="s">
        <v>744</v>
      </c>
      <c r="C96" s="1339" t="s">
        <v>46</v>
      </c>
      <c r="D96" s="1026" t="s">
        <v>353</v>
      </c>
      <c r="E96" s="1342" t="s">
        <v>745</v>
      </c>
      <c r="F96" s="1345" t="s">
        <v>997</v>
      </c>
      <c r="G96" s="1352" t="s">
        <v>1000</v>
      </c>
      <c r="H96" s="1352"/>
      <c r="I96" s="1353"/>
    </row>
    <row r="97" spans="1:14" ht="12" customHeight="1" x14ac:dyDescent="0.2">
      <c r="A97" s="1334"/>
      <c r="B97" s="1337"/>
      <c r="C97" s="1340"/>
      <c r="D97" s="1027" t="s">
        <v>998</v>
      </c>
      <c r="E97" s="1343"/>
      <c r="F97" s="1346"/>
      <c r="G97" s="1343" t="s">
        <v>354</v>
      </c>
      <c r="H97" s="1343" t="s">
        <v>355</v>
      </c>
      <c r="I97" s="1349" t="s">
        <v>356</v>
      </c>
    </row>
    <row r="98" spans="1:14" ht="15" customHeight="1" thickBot="1" x14ac:dyDescent="0.25">
      <c r="A98" s="1335"/>
      <c r="B98" s="1338"/>
      <c r="C98" s="1341"/>
      <c r="D98" s="1028" t="s">
        <v>686</v>
      </c>
      <c r="E98" s="1344"/>
      <c r="F98" s="1347"/>
      <c r="G98" s="1344"/>
      <c r="H98" s="1344"/>
      <c r="I98" s="1350"/>
      <c r="K98" s="262"/>
      <c r="L98" s="262"/>
    </row>
    <row r="99" spans="1:14" s="262" customFormat="1" ht="15" customHeight="1" thickBot="1" x14ac:dyDescent="0.25">
      <c r="A99" s="1119">
        <v>75</v>
      </c>
      <c r="B99" s="1120">
        <v>1601</v>
      </c>
      <c r="C99" s="833" t="s">
        <v>412</v>
      </c>
      <c r="D99" s="1121">
        <v>45727</v>
      </c>
      <c r="E99" s="1122" t="s">
        <v>999</v>
      </c>
      <c r="F99" s="826">
        <v>4843860.55</v>
      </c>
      <c r="G99" s="283">
        <v>2643860.5499999998</v>
      </c>
      <c r="H99" s="283">
        <v>2200000</v>
      </c>
      <c r="I99" s="1123">
        <v>0</v>
      </c>
    </row>
    <row r="100" spans="1:14" s="262" customFormat="1" x14ac:dyDescent="0.2">
      <c r="A100" s="1075" t="s">
        <v>413</v>
      </c>
      <c r="B100" s="1077"/>
      <c r="C100" s="1077"/>
      <c r="D100" s="1077"/>
      <c r="E100" s="1124"/>
      <c r="F100" s="1078">
        <f>F99</f>
        <v>4843860.55</v>
      </c>
      <c r="G100" s="1078">
        <f>G99</f>
        <v>2643860.5499999998</v>
      </c>
      <c r="H100" s="1078">
        <f>SUM(H99)</f>
        <v>2200000</v>
      </c>
      <c r="I100" s="1079">
        <f>SUM(I99)</f>
        <v>0</v>
      </c>
      <c r="N100" s="1254"/>
    </row>
    <row r="101" spans="1:14" s="262" customFormat="1" ht="13.5" customHeight="1" thickBot="1" x14ac:dyDescent="0.25">
      <c r="A101" s="1246" t="s">
        <v>414</v>
      </c>
      <c r="B101" s="1247"/>
      <c r="C101" s="1247"/>
      <c r="D101" s="1125"/>
      <c r="E101" s="1248"/>
      <c r="F101" s="1249">
        <v>0</v>
      </c>
      <c r="G101" s="1249">
        <v>0</v>
      </c>
      <c r="H101" s="1249">
        <v>0</v>
      </c>
      <c r="I101" s="1250">
        <v>0</v>
      </c>
      <c r="N101" s="1254"/>
    </row>
    <row r="102" spans="1:14" s="262" customFormat="1" ht="12.75" customHeight="1" x14ac:dyDescent="0.2">
      <c r="A102" s="1029">
        <v>76</v>
      </c>
      <c r="B102" s="1126">
        <v>1701</v>
      </c>
      <c r="C102" s="1242" t="s">
        <v>415</v>
      </c>
      <c r="D102" s="1251">
        <v>45811</v>
      </c>
      <c r="E102" s="1268" t="s">
        <v>1519</v>
      </c>
      <c r="F102" s="826">
        <v>790380.02</v>
      </c>
      <c r="G102" s="826">
        <v>632380.02</v>
      </c>
      <c r="H102" s="826">
        <v>158000</v>
      </c>
      <c r="I102" s="1255">
        <v>0</v>
      </c>
      <c r="J102" s="1090"/>
      <c r="K102" s="1127"/>
      <c r="M102" s="308"/>
      <c r="N102" s="1254"/>
    </row>
    <row r="103" spans="1:14" s="262" customFormat="1" ht="12.75" customHeight="1" x14ac:dyDescent="0.2">
      <c r="A103" s="1035">
        <v>77</v>
      </c>
      <c r="B103" s="1128">
        <v>1702</v>
      </c>
      <c r="C103" s="1093" t="s">
        <v>416</v>
      </c>
      <c r="D103" s="1243">
        <v>45811</v>
      </c>
      <c r="E103" s="1269" t="s">
        <v>1519</v>
      </c>
      <c r="F103" s="271">
        <v>324215.56</v>
      </c>
      <c r="G103" s="271">
        <v>324215.56</v>
      </c>
      <c r="H103" s="271">
        <v>0</v>
      </c>
      <c r="I103" s="1040">
        <v>0</v>
      </c>
      <c r="J103" s="1090"/>
      <c r="M103" s="308"/>
      <c r="N103" s="1254"/>
    </row>
    <row r="104" spans="1:14" s="262" customFormat="1" ht="12.75" customHeight="1" x14ac:dyDescent="0.2">
      <c r="A104" s="1035">
        <v>78</v>
      </c>
      <c r="B104" s="1129">
        <v>1703</v>
      </c>
      <c r="C104" s="1099" t="s">
        <v>417</v>
      </c>
      <c r="D104" s="1243">
        <v>45811</v>
      </c>
      <c r="E104" s="1269" t="s">
        <v>1519</v>
      </c>
      <c r="F104" s="271">
        <v>570569.73</v>
      </c>
      <c r="G104" s="271">
        <v>479278.73</v>
      </c>
      <c r="H104" s="271">
        <v>91291</v>
      </c>
      <c r="I104" s="1040">
        <v>0</v>
      </c>
      <c r="J104" s="1090"/>
      <c r="M104" s="308"/>
      <c r="N104" s="1254"/>
    </row>
    <row r="105" spans="1:14" s="262" customFormat="1" ht="12.75" customHeight="1" x14ac:dyDescent="0.2">
      <c r="A105" s="1043">
        <v>79</v>
      </c>
      <c r="B105" s="1128">
        <v>1704</v>
      </c>
      <c r="C105" s="1093" t="s">
        <v>418</v>
      </c>
      <c r="D105" s="1243">
        <v>45811</v>
      </c>
      <c r="E105" s="1269" t="s">
        <v>1519</v>
      </c>
      <c r="F105" s="271">
        <v>170291.77</v>
      </c>
      <c r="G105" s="271">
        <v>170291.77</v>
      </c>
      <c r="H105" s="271">
        <v>0</v>
      </c>
      <c r="I105" s="1040">
        <v>0</v>
      </c>
      <c r="J105" s="1090"/>
      <c r="M105" s="308"/>
      <c r="N105" s="1254"/>
    </row>
    <row r="106" spans="1:14" s="262" customFormat="1" ht="12.75" customHeight="1" x14ac:dyDescent="0.2">
      <c r="A106" s="1035">
        <v>80</v>
      </c>
      <c r="B106" s="1098">
        <v>1705</v>
      </c>
      <c r="C106" s="1244" t="s">
        <v>419</v>
      </c>
      <c r="D106" s="1243">
        <v>45811</v>
      </c>
      <c r="E106" s="1269" t="s">
        <v>1519</v>
      </c>
      <c r="F106" s="271">
        <v>0</v>
      </c>
      <c r="G106" s="271">
        <v>0</v>
      </c>
      <c r="H106" s="271">
        <v>0</v>
      </c>
      <c r="I106" s="1040">
        <v>0</v>
      </c>
      <c r="J106" s="1090"/>
      <c r="M106" s="308"/>
      <c r="N106" s="1254"/>
    </row>
    <row r="107" spans="1:14" s="262" customFormat="1" ht="12.75" customHeight="1" x14ac:dyDescent="0.2">
      <c r="A107" s="1035">
        <v>81</v>
      </c>
      <c r="B107" s="1098">
        <v>1706</v>
      </c>
      <c r="C107" s="1099" t="s">
        <v>619</v>
      </c>
      <c r="D107" s="1243">
        <v>45811</v>
      </c>
      <c r="E107" s="1122" t="s">
        <v>1519</v>
      </c>
      <c r="F107" s="271">
        <v>2947190.34</v>
      </c>
      <c r="G107" s="271">
        <v>2387190.34</v>
      </c>
      <c r="H107" s="271">
        <v>560000</v>
      </c>
      <c r="I107" s="1040">
        <v>0</v>
      </c>
      <c r="J107" s="1090"/>
      <c r="M107" s="308"/>
      <c r="N107" s="1254"/>
    </row>
    <row r="108" spans="1:14" s="262" customFormat="1" ht="12.75" customHeight="1" thickBot="1" x14ac:dyDescent="0.25">
      <c r="A108" s="1068">
        <v>82</v>
      </c>
      <c r="B108" s="1130">
        <v>1707</v>
      </c>
      <c r="C108" s="1245" t="s">
        <v>857</v>
      </c>
      <c r="D108" s="1252">
        <v>45811</v>
      </c>
      <c r="E108" s="1270" t="s">
        <v>1519</v>
      </c>
      <c r="F108" s="1256">
        <v>158726.81</v>
      </c>
      <c r="G108" s="1256">
        <v>126981.45</v>
      </c>
      <c r="H108" s="1256">
        <v>31745.360000000001</v>
      </c>
      <c r="I108" s="1257">
        <v>0</v>
      </c>
      <c r="J108" s="1090"/>
      <c r="M108" s="308"/>
      <c r="N108" s="1254"/>
    </row>
    <row r="109" spans="1:14" s="262" customFormat="1" ht="13.5" customHeight="1" x14ac:dyDescent="0.2">
      <c r="A109" s="1131" t="s">
        <v>1517</v>
      </c>
      <c r="B109" s="1132"/>
      <c r="C109" s="1132"/>
      <c r="D109" s="1132"/>
      <c r="E109" s="1132"/>
      <c r="F109" s="1133">
        <f>SUM(F102:F108)</f>
        <v>4961374.2299999995</v>
      </c>
      <c r="G109" s="1133">
        <f>SUM(G102:G108)</f>
        <v>4120337.87</v>
      </c>
      <c r="H109" s="1133">
        <f>SUM(H102:H108)</f>
        <v>841036.36</v>
      </c>
      <c r="I109" s="1134">
        <f>SUM(I102:I108)</f>
        <v>0</v>
      </c>
      <c r="K109" s="308"/>
      <c r="M109" s="308"/>
      <c r="N109" s="1254"/>
    </row>
    <row r="110" spans="1:14" s="262" customFormat="1" ht="13.5" customHeight="1" thickBot="1" x14ac:dyDescent="0.25">
      <c r="A110" s="1135" t="s">
        <v>420</v>
      </c>
      <c r="B110" s="1136"/>
      <c r="C110" s="1136"/>
      <c r="D110" s="1136"/>
      <c r="E110" s="1136"/>
      <c r="F110" s="1083">
        <v>100</v>
      </c>
      <c r="G110" s="1083">
        <f>G109/(F109)*100</f>
        <v>83.048318449463153</v>
      </c>
      <c r="H110" s="1083">
        <f>H109/(F109)*100</f>
        <v>16.951681550536858</v>
      </c>
      <c r="I110" s="1084">
        <f>I109/(F109)*100</f>
        <v>0</v>
      </c>
      <c r="K110" s="308"/>
      <c r="N110" s="1254"/>
    </row>
    <row r="111" spans="1:14" s="262" customFormat="1" ht="13.5" customHeight="1" thickBot="1" x14ac:dyDescent="0.25">
      <c r="A111" s="1137">
        <v>83</v>
      </c>
      <c r="B111" s="1107">
        <v>1801</v>
      </c>
      <c r="C111" s="1138" t="s">
        <v>421</v>
      </c>
      <c r="D111" s="1139">
        <v>45748</v>
      </c>
      <c r="E111" s="1140" t="s">
        <v>1007</v>
      </c>
      <c r="F111" s="1141">
        <v>37823.620000000003</v>
      </c>
      <c r="G111" s="1141">
        <v>37823.620000000003</v>
      </c>
      <c r="H111" s="1142">
        <v>0</v>
      </c>
      <c r="I111" s="1143">
        <v>0</v>
      </c>
      <c r="N111" s="1254"/>
    </row>
    <row r="112" spans="1:14" s="262" customFormat="1" ht="13.5" customHeight="1" x14ac:dyDescent="0.2">
      <c r="A112" s="1075" t="s">
        <v>422</v>
      </c>
      <c r="B112" s="1077"/>
      <c r="C112" s="1077"/>
      <c r="D112" s="1077"/>
      <c r="E112" s="1124"/>
      <c r="F112" s="1078">
        <f>F111</f>
        <v>37823.620000000003</v>
      </c>
      <c r="G112" s="1078">
        <f>G111</f>
        <v>37823.620000000003</v>
      </c>
      <c r="H112" s="1078">
        <f>H111</f>
        <v>0</v>
      </c>
      <c r="I112" s="1079">
        <f>I111</f>
        <v>0</v>
      </c>
      <c r="N112" s="1254"/>
    </row>
    <row r="113" spans="1:12" s="262" customFormat="1" ht="13.5" customHeight="1" thickBot="1" x14ac:dyDescent="0.25">
      <c r="A113" s="1144" t="s">
        <v>856</v>
      </c>
      <c r="B113" s="1145"/>
      <c r="C113" s="1145"/>
      <c r="D113" s="1145"/>
      <c r="E113" s="1146"/>
      <c r="F113" s="1083">
        <v>100</v>
      </c>
      <c r="G113" s="1083">
        <f>G112/(F112)*100</f>
        <v>100</v>
      </c>
      <c r="H113" s="1083">
        <f>H112/(F112)*100</f>
        <v>0</v>
      </c>
      <c r="I113" s="1084">
        <v>0</v>
      </c>
    </row>
    <row r="114" spans="1:12" s="262" customFormat="1" ht="13.5" customHeight="1" x14ac:dyDescent="0.2">
      <c r="A114" s="1035">
        <v>84</v>
      </c>
      <c r="B114" s="1098">
        <v>1907</v>
      </c>
      <c r="C114" s="1104" t="s">
        <v>423</v>
      </c>
      <c r="D114" s="1147">
        <v>45734</v>
      </c>
      <c r="E114" s="1148" t="s">
        <v>1003</v>
      </c>
      <c r="F114" s="1142">
        <v>80215.16</v>
      </c>
      <c r="G114" s="1142">
        <v>80215.16</v>
      </c>
      <c r="H114" s="1142">
        <v>0</v>
      </c>
      <c r="I114" s="1143">
        <v>0</v>
      </c>
      <c r="J114" s="1149"/>
    </row>
    <row r="115" spans="1:12" s="262" customFormat="1" ht="13.5" thickBot="1" x14ac:dyDescent="0.25">
      <c r="A115" s="1150">
        <v>85</v>
      </c>
      <c r="B115" s="1107">
        <v>1910</v>
      </c>
      <c r="C115" s="1151" t="s">
        <v>424</v>
      </c>
      <c r="D115" s="1139">
        <v>45734</v>
      </c>
      <c r="E115" s="1148" t="s">
        <v>1002</v>
      </c>
      <c r="F115" s="1152">
        <v>686420.3</v>
      </c>
      <c r="G115" s="1152">
        <v>549136.24</v>
      </c>
      <c r="H115" s="1152">
        <v>137284.06</v>
      </c>
      <c r="I115" s="1153">
        <v>0</v>
      </c>
      <c r="J115" s="1149"/>
    </row>
    <row r="116" spans="1:12" s="262" customFormat="1" x14ac:dyDescent="0.2">
      <c r="A116" s="1154" t="s">
        <v>425</v>
      </c>
      <c r="B116" s="1155"/>
      <c r="C116" s="1077"/>
      <c r="D116" s="1077"/>
      <c r="E116" s="1124"/>
      <c r="F116" s="1078">
        <f>SUM(F114:F115)</f>
        <v>766635.46000000008</v>
      </c>
      <c r="G116" s="1078">
        <f>SUM(G114:G115)</f>
        <v>629351.4</v>
      </c>
      <c r="H116" s="1078">
        <f>SUM(H114:H115)</f>
        <v>137284.06</v>
      </c>
      <c r="I116" s="1079">
        <f t="shared" ref="I116" si="0">SUM(I114:I115)</f>
        <v>0</v>
      </c>
      <c r="J116" s="1149"/>
    </row>
    <row r="117" spans="1:12" s="262" customFormat="1" ht="13.5" thickBot="1" x14ac:dyDescent="0.25">
      <c r="A117" s="1081" t="s">
        <v>620</v>
      </c>
      <c r="B117" s="1156"/>
      <c r="C117" s="1082"/>
      <c r="D117" s="1082"/>
      <c r="E117" s="1157"/>
      <c r="F117" s="1083">
        <v>100</v>
      </c>
      <c r="G117" s="1083">
        <f>G116/(F116)*100</f>
        <v>82.092654571443902</v>
      </c>
      <c r="H117" s="1083">
        <f>H116/(F116)*100</f>
        <v>17.907345428556091</v>
      </c>
      <c r="I117" s="1084">
        <v>0</v>
      </c>
      <c r="J117" s="1149"/>
    </row>
    <row r="118" spans="1:12" s="262" customFormat="1" x14ac:dyDescent="0.2">
      <c r="A118" s="1158" t="s">
        <v>426</v>
      </c>
      <c r="B118" s="1159"/>
      <c r="C118" s="1160"/>
      <c r="D118" s="1160"/>
      <c r="E118" s="1160"/>
      <c r="F118" s="1161">
        <f>F70+F89+F100+F109+F112+F116</f>
        <v>44167474.579999983</v>
      </c>
      <c r="G118" s="1161">
        <f>G70+G89+G100+G109+G112+G116</f>
        <v>39737629.329999991</v>
      </c>
      <c r="H118" s="1161">
        <f>H70+H89+H100+H109+H112+H116</f>
        <v>3275300.42</v>
      </c>
      <c r="I118" s="1162">
        <f>I70+I89+I100+I109+I112+I116</f>
        <v>1154544.83</v>
      </c>
      <c r="K118" s="308"/>
    </row>
    <row r="119" spans="1:12" s="262" customFormat="1" ht="13.5" thickBot="1" x14ac:dyDescent="0.25">
      <c r="A119" s="1163" t="s">
        <v>427</v>
      </c>
      <c r="B119" s="1164"/>
      <c r="C119" s="1165"/>
      <c r="D119" s="1166"/>
      <c r="E119" s="1167"/>
      <c r="F119" s="1168">
        <v>100</v>
      </c>
      <c r="G119" s="1168">
        <f>G118/(F118)*100</f>
        <v>89.970345164344252</v>
      </c>
      <c r="H119" s="1168">
        <f>H118/(F118)*100</f>
        <v>7.4156388861841993</v>
      </c>
      <c r="I119" s="1169">
        <f>I118/F118*100</f>
        <v>2.6140159494715682</v>
      </c>
      <c r="K119" s="255"/>
      <c r="L119" s="255"/>
    </row>
    <row r="120" spans="1:12" ht="6.75" customHeight="1" x14ac:dyDescent="0.2"/>
    <row r="121" spans="1:12" ht="13.5" customHeight="1" x14ac:dyDescent="0.2">
      <c r="A121" s="1271"/>
      <c r="B121" s="1272"/>
      <c r="C121" s="1272"/>
      <c r="D121" s="1272"/>
      <c r="E121" s="1272"/>
      <c r="F121" s="1272"/>
      <c r="G121" s="1272"/>
      <c r="H121" s="1272"/>
      <c r="I121" s="1272"/>
    </row>
    <row r="122" spans="1:12" ht="13.5" customHeight="1" x14ac:dyDescent="0.2">
      <c r="D122" s="1171"/>
      <c r="E122" s="1172"/>
      <c r="F122" s="1172"/>
      <c r="G122" s="1172"/>
      <c r="H122" s="1172"/>
      <c r="I122" s="1173"/>
      <c r="J122" s="1172"/>
    </row>
    <row r="123" spans="1:12" ht="15" customHeight="1" x14ac:dyDescent="0.2">
      <c r="B123" s="1258"/>
      <c r="D123" s="1171"/>
      <c r="E123" s="1172"/>
      <c r="F123" s="1172"/>
      <c r="G123" s="1172"/>
      <c r="H123" s="1172"/>
      <c r="I123" s="1173"/>
      <c r="J123" s="1172"/>
    </row>
    <row r="124" spans="1:12" ht="15" customHeight="1" x14ac:dyDescent="0.2">
      <c r="D124" s="1172"/>
      <c r="E124" s="1172"/>
      <c r="F124" s="1172"/>
      <c r="G124" s="1172"/>
      <c r="H124" s="1172"/>
      <c r="I124" s="1173"/>
      <c r="J124" s="1172"/>
    </row>
    <row r="125" spans="1:12" x14ac:dyDescent="0.2">
      <c r="D125" s="1172"/>
      <c r="E125" s="1172"/>
      <c r="F125" s="1172"/>
      <c r="G125" s="1172"/>
      <c r="H125" s="1172"/>
      <c r="I125" s="1173"/>
      <c r="J125" s="1172"/>
    </row>
    <row r="126" spans="1:12" x14ac:dyDescent="0.2">
      <c r="D126" s="1172"/>
      <c r="E126" s="1172"/>
      <c r="F126" s="1172"/>
      <c r="G126" s="1172"/>
      <c r="H126" s="1172"/>
      <c r="I126" s="1173"/>
      <c r="J126" s="1172"/>
    </row>
    <row r="127" spans="1:12" x14ac:dyDescent="0.2">
      <c r="D127" s="1172"/>
      <c r="E127" s="1172"/>
      <c r="F127" s="1172"/>
      <c r="G127" s="1172"/>
      <c r="H127" s="1172"/>
      <c r="I127" s="1173"/>
      <c r="J127" s="1172"/>
    </row>
    <row r="128" spans="1:12" x14ac:dyDescent="0.2">
      <c r="D128" s="1172"/>
      <c r="E128" s="1172"/>
      <c r="F128" s="1172"/>
      <c r="G128" s="1172"/>
      <c r="H128" s="1172"/>
      <c r="I128" s="1173"/>
      <c r="J128" s="1172"/>
    </row>
    <row r="129" spans="4:10" x14ac:dyDescent="0.2">
      <c r="D129" s="1172"/>
      <c r="E129" s="1172"/>
      <c r="F129" s="1172"/>
      <c r="G129" s="1172"/>
      <c r="H129" s="1172"/>
      <c r="I129" s="1173"/>
      <c r="J129" s="1172"/>
    </row>
  </sheetData>
  <mergeCells count="30">
    <mergeCell ref="B92:I92"/>
    <mergeCell ref="A96:A98"/>
    <mergeCell ref="B96:B98"/>
    <mergeCell ref="C96:C98"/>
    <mergeCell ref="E96:E98"/>
    <mergeCell ref="F96:F98"/>
    <mergeCell ref="G96:I96"/>
    <mergeCell ref="G97:G98"/>
    <mergeCell ref="H97:H98"/>
    <mergeCell ref="I97:I98"/>
    <mergeCell ref="A49:I49"/>
    <mergeCell ref="A51:A53"/>
    <mergeCell ref="B51:B53"/>
    <mergeCell ref="C51:C53"/>
    <mergeCell ref="E51:E53"/>
    <mergeCell ref="F51:F53"/>
    <mergeCell ref="G51:I51"/>
    <mergeCell ref="G52:G53"/>
    <mergeCell ref="H52:H53"/>
    <mergeCell ref="I52:I53"/>
    <mergeCell ref="A2:I2"/>
    <mergeCell ref="A4:A6"/>
    <mergeCell ref="B4:B6"/>
    <mergeCell ref="C4:C6"/>
    <mergeCell ref="E4:E6"/>
    <mergeCell ref="F4:F6"/>
    <mergeCell ref="G4:I4"/>
    <mergeCell ref="G5:G6"/>
    <mergeCell ref="H5:H6"/>
    <mergeCell ref="I5:I6"/>
  </mergeCells>
  <printOptions horizontalCentered="1"/>
  <pageMargins left="0.59055118110236227" right="0.59055118110236227" top="0.51181102362204722" bottom="0.51181102362204722" header="0.19685039370078741" footer="0.19685039370078741"/>
  <pageSetup paperSize="9" scale="86" fitToWidth="0" fitToHeight="0" orientation="landscape" r:id="rId1"/>
  <headerFooter alignWithMargins="0"/>
  <rowBreaks count="2" manualBreakCount="2">
    <brk id="47" max="16383" man="1"/>
    <brk id="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20</vt:i4>
      </vt:variant>
      <vt:variant>
        <vt:lpstr>Pojmenované oblasti</vt:lpstr>
      </vt:variant>
      <vt:variant>
        <vt:i4>16</vt:i4>
      </vt:variant>
    </vt:vector>
  </HeadingPairs>
  <TitlesOfParts>
    <vt:vector size="36" baseType="lpstr">
      <vt:lpstr>ZÚK_2024-Seznam příloh</vt:lpstr>
      <vt:lpstr>1-ZÚK_2024</vt:lpstr>
      <vt:lpstr>2-ZÚK_2024</vt:lpstr>
      <vt:lpstr>3-ZÚK_2024</vt:lpstr>
      <vt:lpstr>4-ZÚK_2024</vt:lpstr>
      <vt:lpstr>5-ZÚK_2024</vt:lpstr>
      <vt:lpstr>6-ZÚK_2024</vt:lpstr>
      <vt:lpstr>7-ZÚK_2024</vt:lpstr>
      <vt:lpstr>8-ZÚK_2024</vt:lpstr>
      <vt:lpstr>9-ZÚK_2024</vt:lpstr>
      <vt:lpstr>10-ZÚK_2024</vt:lpstr>
      <vt:lpstr>11-ZÚK_2024</vt:lpstr>
      <vt:lpstr>12-ZÚK_2024</vt:lpstr>
      <vt:lpstr>13-ZÚK_2024</vt:lpstr>
      <vt:lpstr>14-ZÚK_2024 Turow</vt:lpstr>
      <vt:lpstr>15-ZÚK_2024</vt:lpstr>
      <vt:lpstr>16-ZÚK_2024_POK</vt:lpstr>
      <vt:lpstr>17-ZÚK_2024</vt:lpstr>
      <vt:lpstr>18-ZÚK_2024</vt:lpstr>
      <vt:lpstr>19-ZÚK_2024</vt:lpstr>
      <vt:lpstr>'10-ZÚK_2024'!Oblast_tisku</vt:lpstr>
      <vt:lpstr>'11-ZÚK_2024'!Oblast_tisku</vt:lpstr>
      <vt:lpstr>'12-ZÚK_2024'!Oblast_tisku</vt:lpstr>
      <vt:lpstr>'13-ZÚK_2024'!Oblast_tisku</vt:lpstr>
      <vt:lpstr>'14-ZÚK_2024 Turow'!Oblast_tisku</vt:lpstr>
      <vt:lpstr>'15-ZÚK_2024'!Oblast_tisku</vt:lpstr>
      <vt:lpstr>'16-ZÚK_2024_POK'!Oblast_tisku</vt:lpstr>
      <vt:lpstr>'17-ZÚK_2024'!Oblast_tisku</vt:lpstr>
      <vt:lpstr>'18-ZÚK_2024'!Oblast_tisku</vt:lpstr>
      <vt:lpstr>'19-ZÚK_2024'!Oblast_tisku</vt:lpstr>
      <vt:lpstr>'1-ZÚK_2024'!Oblast_tisku</vt:lpstr>
      <vt:lpstr>'2-ZÚK_2024'!Oblast_tisku</vt:lpstr>
      <vt:lpstr>'3-ZÚK_2024'!Oblast_tisku</vt:lpstr>
      <vt:lpstr>'8-ZÚK_2024'!Oblast_tisku</vt:lpstr>
      <vt:lpstr>'9-ZÚK_2024'!Oblast_tisku</vt:lpstr>
      <vt:lpstr>'ZÚK_2024-Seznam příloh'!Oblast_tisku</vt:lpstr>
    </vt:vector>
  </TitlesOfParts>
  <Company>kulk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Flecknová Vendulka</cp:lastModifiedBy>
  <cp:lastPrinted>2025-07-31T10:01:45Z</cp:lastPrinted>
  <dcterms:created xsi:type="dcterms:W3CDTF">2011-05-10T08:34:07Z</dcterms:created>
  <dcterms:modified xsi:type="dcterms:W3CDTF">2025-07-31T11:19:18Z</dcterms:modified>
</cp:coreProperties>
</file>